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/Downloads/web project data/"/>
    </mc:Choice>
  </mc:AlternateContent>
  <xr:revisionPtr revIDLastSave="0" documentId="13_ncr:1_{F100ADE1-4C98-DB4F-860C-9869C89E99A3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parsed_tweet_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22" i="1"/>
  <c r="E25" i="1"/>
  <c r="E33" i="1"/>
  <c r="E34" i="1"/>
  <c r="E36" i="1"/>
  <c r="E49" i="1"/>
  <c r="E52" i="1"/>
  <c r="E57" i="1"/>
  <c r="E64" i="1"/>
  <c r="E67" i="1"/>
  <c r="E69" i="1"/>
  <c r="E73" i="1"/>
  <c r="E74" i="1"/>
  <c r="E90" i="1"/>
  <c r="E92" i="1"/>
  <c r="E96" i="1"/>
  <c r="E102" i="1"/>
  <c r="E105" i="1"/>
  <c r="E111" i="1"/>
  <c r="E137" i="1"/>
  <c r="E151" i="1"/>
  <c r="E181" i="1"/>
  <c r="E185" i="1"/>
  <c r="E205" i="1"/>
  <c r="E209" i="1"/>
  <c r="E213" i="1"/>
  <c r="E216" i="1"/>
  <c r="E226" i="1"/>
  <c r="E233" i="1"/>
  <c r="E236" i="1"/>
  <c r="E237" i="1"/>
  <c r="E245" i="1"/>
  <c r="E271" i="1"/>
  <c r="E272" i="1"/>
  <c r="E274" i="1"/>
  <c r="E285" i="1"/>
  <c r="E296" i="1"/>
  <c r="E297" i="1"/>
  <c r="E299" i="1"/>
  <c r="E305" i="1"/>
  <c r="E322" i="1"/>
  <c r="E324" i="1"/>
  <c r="E326" i="1"/>
  <c r="E328" i="1"/>
  <c r="E334" i="1"/>
  <c r="E340" i="1"/>
  <c r="E349" i="1"/>
  <c r="E372" i="1"/>
  <c r="E374" i="1"/>
  <c r="E378" i="1"/>
  <c r="E381" i="1"/>
  <c r="E398" i="1"/>
  <c r="E415" i="1"/>
  <c r="E430" i="1"/>
  <c r="E437" i="1"/>
  <c r="E450" i="1"/>
  <c r="E465" i="1"/>
  <c r="E474" i="1"/>
  <c r="E485" i="1"/>
  <c r="E492" i="1"/>
  <c r="E495" i="1"/>
  <c r="E497" i="1"/>
  <c r="E506" i="1"/>
  <c r="E539" i="1"/>
  <c r="E543" i="1"/>
  <c r="E553" i="1"/>
  <c r="E554" i="1"/>
  <c r="E556" i="1"/>
  <c r="E561" i="1"/>
  <c r="E567" i="1"/>
  <c r="E568" i="1"/>
  <c r="E582" i="1"/>
  <c r="E583" i="1"/>
  <c r="E586" i="1"/>
  <c r="E591" i="1"/>
  <c r="E618" i="1"/>
  <c r="E637" i="1"/>
  <c r="E642" i="1"/>
  <c r="E657" i="1"/>
  <c r="E658" i="1"/>
  <c r="E680" i="1"/>
  <c r="E682" i="1"/>
  <c r="E703" i="1"/>
  <c r="E705" i="1"/>
  <c r="E716" i="1"/>
  <c r="E720" i="1"/>
  <c r="E751" i="1"/>
  <c r="E767" i="1"/>
  <c r="E769" i="1"/>
  <c r="E772" i="1"/>
  <c r="E773" i="1"/>
  <c r="E775" i="1"/>
  <c r="E781" i="1"/>
  <c r="E787" i="1"/>
  <c r="E793" i="1"/>
  <c r="E818" i="1"/>
  <c r="E819" i="1"/>
  <c r="E828" i="1"/>
  <c r="E836" i="1"/>
  <c r="E840" i="1"/>
  <c r="E846" i="1"/>
  <c r="E850" i="1"/>
  <c r="E851" i="1"/>
  <c r="E852" i="1"/>
  <c r="E856" i="1"/>
  <c r="E861" i="1"/>
  <c r="E864" i="1"/>
  <c r="E883" i="1"/>
  <c r="E891" i="1"/>
  <c r="E907" i="1"/>
  <c r="E909" i="1"/>
  <c r="E918" i="1"/>
  <c r="E932" i="1"/>
  <c r="E935" i="1"/>
  <c r="E937" i="1"/>
  <c r="E941" i="1"/>
  <c r="E955" i="1"/>
  <c r="E965" i="1"/>
  <c r="E972" i="1"/>
  <c r="E976" i="1"/>
  <c r="E982" i="1"/>
  <c r="E1021" i="1"/>
  <c r="E1040" i="1"/>
  <c r="E1041" i="1"/>
  <c r="E1042" i="1"/>
  <c r="E1043" i="1"/>
  <c r="E1058" i="1"/>
  <c r="E1062" i="1"/>
  <c r="E1064" i="1"/>
  <c r="E1071" i="1"/>
  <c r="E1077" i="1"/>
  <c r="E1078" i="1"/>
  <c r="E1079" i="1"/>
  <c r="E1081" i="1"/>
  <c r="E1084" i="1"/>
  <c r="E1138" i="1"/>
  <c r="E1142" i="1"/>
  <c r="E1152" i="1"/>
  <c r="E1160" i="1"/>
  <c r="E1167" i="1"/>
  <c r="E1177" i="1"/>
  <c r="E1190" i="1"/>
  <c r="E1196" i="1"/>
  <c r="E1197" i="1"/>
  <c r="E1205" i="1"/>
  <c r="E1211" i="1"/>
  <c r="E1212" i="1"/>
  <c r="E1232" i="1"/>
  <c r="E1233" i="1"/>
  <c r="E1244" i="1"/>
  <c r="E1251" i="1"/>
  <c r="E1252" i="1"/>
  <c r="E1257" i="1"/>
  <c r="E1268" i="1"/>
  <c r="E1288" i="1"/>
  <c r="E1303" i="1"/>
  <c r="E1341" i="1"/>
  <c r="E1342" i="1"/>
  <c r="E1345" i="1"/>
  <c r="E1347" i="1"/>
  <c r="E1356" i="1"/>
  <c r="E1364" i="1"/>
  <c r="E1368" i="1"/>
  <c r="E1382" i="1"/>
  <c r="E1393" i="1"/>
  <c r="E1394" i="1"/>
  <c r="E1402" i="1"/>
  <c r="E1404" i="1"/>
  <c r="E1408" i="1"/>
  <c r="E1422" i="1"/>
  <c r="E1426" i="1"/>
  <c r="E1438" i="1"/>
  <c r="E1444" i="1"/>
  <c r="E1445" i="1"/>
  <c r="E1446" i="1"/>
  <c r="E1457" i="1"/>
  <c r="E1463" i="1"/>
  <c r="E1476" i="1"/>
  <c r="E1479" i="1"/>
  <c r="E1485" i="1"/>
  <c r="E1494" i="1"/>
  <c r="E1497" i="1"/>
  <c r="E1508" i="1"/>
  <c r="E1511" i="1"/>
  <c r="E1517" i="1"/>
  <c r="E1526" i="1"/>
  <c r="E1533" i="1"/>
  <c r="E1537" i="1"/>
  <c r="E1541" i="1"/>
  <c r="E1542" i="1"/>
  <c r="E1544" i="1"/>
  <c r="E1550" i="1"/>
  <c r="E1553" i="1"/>
  <c r="E1576" i="1"/>
  <c r="E1581" i="1"/>
  <c r="E1584" i="1"/>
  <c r="E1586" i="1"/>
  <c r="E1594" i="1"/>
  <c r="E1615" i="1"/>
  <c r="E1635" i="1"/>
  <c r="E1638" i="1"/>
  <c r="E1646" i="1"/>
  <c r="E1650" i="1"/>
  <c r="E1667" i="1"/>
  <c r="E1668" i="1"/>
  <c r="E1670" i="1"/>
  <c r="E1687" i="1"/>
  <c r="E1699" i="1"/>
  <c r="E1702" i="1"/>
  <c r="E1706" i="1"/>
  <c r="E1708" i="1"/>
  <c r="E1729" i="1"/>
  <c r="E1730" i="1"/>
  <c r="E1731" i="1"/>
  <c r="E1737" i="1"/>
  <c r="E1743" i="1"/>
  <c r="E1755" i="1"/>
  <c r="E1767" i="1"/>
  <c r="E1773" i="1"/>
  <c r="E1774" i="1"/>
  <c r="E1783" i="1"/>
  <c r="E1784" i="1"/>
  <c r="E1797" i="1"/>
  <c r="E1799" i="1"/>
  <c r="E1807" i="1"/>
  <c r="E1812" i="1"/>
  <c r="E1825" i="1"/>
  <c r="E1832" i="1"/>
  <c r="E1834" i="1"/>
  <c r="E1844" i="1"/>
  <c r="E1848" i="1"/>
  <c r="E1863" i="1"/>
  <c r="E1866" i="1"/>
  <c r="E1867" i="1"/>
  <c r="E1872" i="1"/>
  <c r="E1882" i="1"/>
  <c r="E1884" i="1"/>
  <c r="E1890" i="1"/>
  <c r="E1893" i="1"/>
  <c r="E1902" i="1"/>
  <c r="E1924" i="1"/>
  <c r="E1935" i="1"/>
  <c r="E1939" i="1"/>
  <c r="E1940" i="1"/>
  <c r="E1944" i="1"/>
  <c r="E1949" i="1"/>
  <c r="E1961" i="1"/>
  <c r="E1984" i="1"/>
  <c r="E1985" i="1"/>
  <c r="E1994" i="1"/>
  <c r="E2001" i="1"/>
  <c r="E2003" i="1"/>
  <c r="E2015" i="1"/>
  <c r="E2018" i="1"/>
  <c r="E2030" i="1"/>
  <c r="E2032" i="1"/>
  <c r="E2034" i="1"/>
  <c r="E2055" i="1"/>
  <c r="E2064" i="1"/>
  <c r="E2065" i="1"/>
  <c r="E2069" i="1"/>
  <c r="E2070" i="1"/>
  <c r="E2073" i="1"/>
  <c r="E2079" i="1"/>
  <c r="E2081" i="1"/>
  <c r="E2093" i="1"/>
  <c r="E2104" i="1"/>
  <c r="E2110" i="1"/>
  <c r="E2112" i="1"/>
  <c r="E2120" i="1"/>
  <c r="E2136" i="1"/>
  <c r="E2139" i="1"/>
  <c r="E2140" i="1"/>
  <c r="E2143" i="1"/>
  <c r="E2157" i="1"/>
  <c r="E2159" i="1"/>
  <c r="E2166" i="1"/>
  <c r="E2189" i="1"/>
  <c r="E2208" i="1"/>
  <c r="E2211" i="1"/>
  <c r="E2212" i="1"/>
  <c r="E2214" i="1"/>
  <c r="E2215" i="1"/>
  <c r="E2216" i="1"/>
  <c r="E2226" i="1"/>
  <c r="E2236" i="1"/>
  <c r="E2239" i="1"/>
  <c r="E2243" i="1"/>
  <c r="E2248" i="1"/>
  <c r="E2256" i="1"/>
  <c r="E2269" i="1"/>
  <c r="E2321" i="1"/>
  <c r="E2324" i="1"/>
  <c r="E2326" i="1"/>
  <c r="E2350" i="1"/>
  <c r="E2373" i="1"/>
  <c r="E2382" i="1"/>
  <c r="E2387" i="1"/>
  <c r="E2388" i="1"/>
  <c r="E2391" i="1"/>
  <c r="E2396" i="1"/>
  <c r="E2404" i="1"/>
  <c r="E2411" i="1"/>
  <c r="E2412" i="1"/>
  <c r="E2413" i="1"/>
  <c r="E2415" i="1"/>
  <c r="E2423" i="1"/>
  <c r="E2438" i="1"/>
  <c r="E2446" i="1"/>
  <c r="E2453" i="1"/>
  <c r="E2455" i="1"/>
  <c r="E2464" i="1"/>
  <c r="E2476" i="1"/>
  <c r="E2482" i="1"/>
  <c r="E2484" i="1"/>
  <c r="E2485" i="1"/>
  <c r="E2495" i="1"/>
  <c r="E2501" i="1"/>
  <c r="E2506" i="1"/>
  <c r="E2511" i="1"/>
  <c r="E2516" i="1"/>
  <c r="E2519" i="1"/>
  <c r="E2540" i="1"/>
  <c r="E2547" i="1"/>
  <c r="E2560" i="1"/>
  <c r="E2569" i="1"/>
  <c r="E2586" i="1"/>
  <c r="E2608" i="1"/>
  <c r="E2610" i="1"/>
  <c r="E2615" i="1"/>
  <c r="E2619" i="1"/>
  <c r="E2626" i="1"/>
  <c r="E2699" i="1"/>
  <c r="E2739" i="1"/>
  <c r="E2757" i="1"/>
  <c r="E2758" i="1"/>
  <c r="E2759" i="1"/>
  <c r="E2760" i="1"/>
  <c r="E2765" i="1"/>
  <c r="E2766" i="1"/>
  <c r="E2769" i="1"/>
  <c r="E2773" i="1"/>
  <c r="E2797" i="1"/>
  <c r="E2807" i="1"/>
  <c r="E2816" i="1"/>
  <c r="E2818" i="1"/>
  <c r="E2839" i="1"/>
  <c r="E2875" i="1"/>
  <c r="E2878" i="1"/>
  <c r="E2885" i="1"/>
  <c r="E2889" i="1"/>
  <c r="E2892" i="1"/>
  <c r="E2893" i="1"/>
  <c r="E2895" i="1"/>
  <c r="E2901" i="1"/>
  <c r="E2906" i="1"/>
  <c r="E2916" i="1"/>
  <c r="E2921" i="1"/>
  <c r="E2926" i="1"/>
  <c r="E2934" i="1"/>
  <c r="E2938" i="1"/>
  <c r="E2950" i="1"/>
  <c r="E2963" i="1"/>
  <c r="E2967" i="1"/>
  <c r="E2973" i="1"/>
  <c r="E3039" i="1"/>
</calcChain>
</file>

<file path=xl/sharedStrings.xml><?xml version="1.0" encoding="utf-8"?>
<sst xmlns="http://schemas.openxmlformats.org/spreadsheetml/2006/main" count="13620" uniqueCount="5137">
  <si>
    <t>tweet_id</t>
  </si>
  <si>
    <t>airline</t>
  </si>
  <si>
    <t>name</t>
  </si>
  <si>
    <t>text</t>
  </si>
  <si>
    <t>tweet_coord</t>
  </si>
  <si>
    <t>tweet_created</t>
  </si>
  <si>
    <t>tweet_location</t>
  </si>
  <si>
    <t>American</t>
  </si>
  <si>
    <t>andie2328</t>
  </si>
  <si>
    <t>RT @Megannn_M7: Just like everyone says, @AmericanAir is truly a disaster.</t>
  </si>
  <si>
    <t>United</t>
  </si>
  <si>
    <t>terryt61</t>
  </si>
  <si>
    <t>#unitedairlines \n https://t.co/iChKQc5W0y</t>
  </si>
  <si>
    <t>-89.5694915,44.900818</t>
  </si>
  <si>
    <t>Wisconsin, USA</t>
  </si>
  <si>
    <t>Southwest</t>
  </si>
  <si>
    <t>setophaga</t>
  </si>
  <si>
    <t>Cut it close for our @SouthwestAir @MitchellAirport to @BWI_Airport flight - rarely said but lucky it was delayed! :P @paul_schilke</t>
  </si>
  <si>
    <t>Delta</t>
  </si>
  <si>
    <t>ffmichelle</t>
  </si>
  <si>
    <t>Holy cripes! This might actually be an ontime @Delta departure from AVL! I might implode if I have a good travel day!</t>
  </si>
  <si>
    <t>katiegreenzz</t>
  </si>
  <si>
    <t>sounds to me like the @SouthwestAir passenger that got escorted off the plane brought it upon herself lol</t>
  </si>
  <si>
    <t>maniacmiler</t>
  </si>
  <si>
    <t>RT @MCO: The Queen has arrived! The @delta 747 is here to help more passengers depart before #Irma arrives. \U0001f451 #DL2517 https://t.co/nC2SYj4V\u2026</t>
  </si>
  <si>
    <t>TonyKnowsPower</t>
  </si>
  <si>
    <t>-95.3384617,29.9850375</t>
  </si>
  <si>
    <t>Houston, TX</t>
  </si>
  <si>
    <t>@scott_lowe No much prefer SJC to SFO. Less traffic , fewer delays, just wish @united would put the 6pm IAH to SJC flight back on.</t>
  </si>
  <si>
    <t>RT @JamesAtCisco: @Continental Stop pretending to be separate from @united yet continue to shed continental flights to places like SJC.&amp;lt;+1</t>
  </si>
  <si>
    <t>MarissDiBernard</t>
  </si>
  <si>
    <t>I am so obsessed with @SouthwestAir and I want the world to know it</t>
  </si>
  <si>
    <t>ElvisS_84</t>
  </si>
  <si>
    <t>Will never fly @united ever again, I'm sure there's honest workers but their companies actions where unacceptable #\u2026 https://t.co/yg3F8uzlbT</t>
  </si>
  <si>
    <t>-117.94764155000001,33.71010495</t>
  </si>
  <si>
    <t>Fountain Valley, CA</t>
  </si>
  <si>
    <t>DJEARTHQUAKE</t>
  </si>
  <si>
    <t>RT @ScHoolboyQ: You guys r idiots @united HOW U PUT MY DOG ON THE WRONG FLIGHT???? I need answers</t>
  </si>
  <si>
    <t>Virgin America</t>
  </si>
  <si>
    <t>DESTINYDIXON</t>
  </si>
  <si>
    <t>I \u2764\ufe0f @VirginAmerica  please add more flights out of FLL \U0001f917\u2708\ufe0f\U0001f917\u2728 https://t.co/rYWFqNwPtC</t>
  </si>
  <si>
    <t>JetBlue</t>
  </si>
  <si>
    <t>lmisitzis</t>
  </si>
  <si>
    <t>the aisle to my window on this @JetBlue plane just surprised me w/ wine, resulting in our middle asking a crew member if he can change seats</t>
  </si>
  <si>
    <t>@AmericanAir it's not even b/c of lines ! No one is informing those who just come up and take advantage because no one regulates it.</t>
  </si>
  <si>
    <t>MegWeldon</t>
  </si>
  <si>
    <t>Spent 99% of my flight staring at the rainbow loading circle of death because Southwest's wifi is the WORST #JetBlueforlife</t>
  </si>
  <si>
    <t>RT @Adweek: .@JetBlue made an edible ad to promote its all-you-can-eat snacks: https://t.co/XJwGrksD9y https://t.co/BNXDnx5ZyM</t>
  </si>
  <si>
    <t>RT @wsvn: .@JetBlue will soon make the first commercial flight between the United States and #Cuba since 1961. https://t.co/GrRCjwFJu2</t>
  </si>
  <si>
    <t>THENEXTTOPTM</t>
  </si>
  <si>
    <t>Thanks to @SouthwestAir for getting me safe to @BWI_Airport from @DallasLoveField #dayoneoftour</t>
  </si>
  <si>
    <t>-76.70463135,39.154153</t>
  </si>
  <si>
    <t>Severn, MD</t>
  </si>
  <si>
    <t>_TheMcAttack</t>
  </si>
  <si>
    <t>RT @iamreddog_: Blessed to receive offer from #Delta https://t.co/uhqqxT6nJs</t>
  </si>
  <si>
    <t>GingerRepublic</t>
  </si>
  <si>
    <t>RT @Nwz_xXx: Was @Delta kicking out @Adamsaleh Racist or necessary (I Think It was necessary) #2016in4words #LyricsThatMade2016 #GoLive #ad\u2026</t>
  </si>
  <si>
    <t>Nolan_Kinney</t>
  </si>
  <si>
    <t>_ParticleGirl</t>
  </si>
  <si>
    <t>RT @markwby: cool new #United flight attendant uniforms https://t.co/lTUD9r1PfL</t>
  </si>
  <si>
    <t>emmykegler</t>
  </si>
  <si>
    <t>.@united refused to do Fianc\xe9e's bag as a carryon, though it fits perfectly fine and we were in group 3.</t>
  </si>
  <si>
    <t>AsieduEdmund</t>
  </si>
  <si>
    <t>RT @GreggBeratan: Its time @Delta &amp;amp; other airlines learned that #WheelchairsAreNOTLuggage! and showed more respect for these devices that a\u2026</t>
  </si>
  <si>
    <t>paulkite</t>
  </si>
  <si>
    <t>RT @JimSterling: Oh so @united are cowards on top of everything else. Fucking pitiful. https://t.co/NkOQar4io8</t>
  </si>
  <si>
    <t>IanFSugar</t>
  </si>
  <si>
    <t>Survived @JetBlue flight 324 with @JoshBlockDC . Thx to superreporter @RosieGray and supermodel @CrisUrena for the moral support!</t>
  </si>
  <si>
    <t>RT @RosieGray: just give @JoshBlockDC some food already, @JetBlue, damn</t>
  </si>
  <si>
    <t>PaulBeckerFit</t>
  </si>
  <si>
    <t>I recommend a boycott of @AmericanAir 4 constant delays &amp;amp; Landed n LA over an hour ago &amp;amp; still stuck on my overheated plane</t>
  </si>
  <si>
    <t>Kazuto_Yamazaki</t>
  </si>
  <si>
    <t>edditnyc</t>
  </si>
  <si>
    <t>OfficialJuniad</t>
  </si>
  <si>
    <t>roshie417</t>
  </si>
  <si>
    <t>@united Thanks for the help!</t>
  </si>
  <si>
    <t>cindicin77</t>
  </si>
  <si>
    <t>_cfink2</t>
  </si>
  <si>
    <t>RT @NBCDFW: Family kicked off @Delta flight over child's seat: https://t.co/FNWC96MD40 https://t.co/e3rjFrDgCx</t>
  </si>
  <si>
    <t>z_paul7</t>
  </si>
  <si>
    <t>orangebooknm</t>
  </si>
  <si>
    <t>Poor @JetBlue #NErevs</t>
  </si>
  <si>
    <t>-71.315972,41.487167</t>
  </si>
  <si>
    <t>Newport, RI</t>
  </si>
  <si>
    <t>Chef29Brix</t>
  </si>
  <si>
    <t>@united Thanks JR! Got an update, looks like 9:35 now.... just don't cancel me, I'm tired... and have to fly Thurs and Friday</t>
  </si>
  <si>
    <t>Ok @united why can't I get from IAD to MIA on aug 21 direct in the AM.... don't make me fly AA</t>
  </si>
  <si>
    <t>-77.4771055,39.0311592</t>
  </si>
  <si>
    <t>Ashburn, VA</t>
  </si>
  <si>
    <t>This would not be appropriate attire... imagine your kids sitting next to this. @united @washingtonpost https://t.co/NTYgWzT0JM</t>
  </si>
  <si>
    <t>AbbieF</t>
  </si>
  <si>
    <t>@GMA #socialsquare. I left my kindle on an @AmericanAir flight. A couple tweets and a few DMs and my kindle was found and returned.</t>
  </si>
  <si>
    <t>jeffbigham</t>
  </si>
  <si>
    <t>@Delta nice, \u2026 but, uh, is that a miller lite in your line-up of "regional selections"?  what region do i need to avoid? :)</t>
  </si>
  <si>
    <t>-79.98068965,40.4313888</t>
  </si>
  <si>
    <t>Pittsburgh, PA</t>
  </si>
  <si>
    <t>@i_am_erip @Delta I'd settle for SLC though</t>
  </si>
  <si>
    <t>thecamboucher</t>
  </si>
  <si>
    <t>RT @ameliabonow: @laurenduca Here is a smart thread to make your feelings about @United even deeper and more depressing https://t.co/onWT08\u2026</t>
  </si>
  <si>
    <t>-117.10498915,32.810012199999996</t>
  </si>
  <si>
    <t>San Diego, CA</t>
  </si>
  <si>
    <t>albis_music</t>
  </si>
  <si>
    <t>.@united #shameonyou</t>
  </si>
  <si>
    <t>sarahmbaraba</t>
  </si>
  <si>
    <t>RT @ksdknews: Breaking: Starting at 3pm today, all @AmericanAir flights out of @flystl will be cancelled. They will reevaluate tomorrow. ...</t>
  </si>
  <si>
    <t>DameTraveler</t>
  </si>
  <si>
    <t>Terrifying flight en route to LGA from DTW on @AmericanAir. Complications blamed on the "wind" but clearly bc of an inexperienced pilot.</t>
  </si>
  <si>
    <t>-73.9487755,40.655138</t>
  </si>
  <si>
    <t>Brooklyn, NY</t>
  </si>
  <si>
    <t>dgingiss</t>
  </si>
  <si>
    <t>RT @messagenowww: @JetBlue setting the bar for #CustomerService 10 minute response time on @TwitterBusiness #FOCS  https://t.co/2hOrtO1mTm</t>
  </si>
  <si>
    <t>@carlosgil83 @SouthwestAir Agreed But you're jumping ahead to Q8, haha! #TwitterSmarter</t>
  </si>
  <si>
    <t>RT @iSocialFanz: @dgingiss @Delta #Shakeupshow throwback! \u2764\ufe0f\U0001f447 https://t.co/xXgoh2OpCv</t>
  </si>
  <si>
    <t>EmilyCello</t>
  </si>
  <si>
    <t>@JonesChrisA @AirlineFlyer @united This may be the textbook example of "huge bummer".</t>
  </si>
  <si>
    <t>-77.0908695,38.81738005</t>
  </si>
  <si>
    <t>Alexandria, VA</t>
  </si>
  <si>
    <t>UBELouisiana</t>
  </si>
  <si>
    <t>RT @HerbHernandez: Power under all the seats. Nice job @SouthwestAir  ! https://t.co/t7Tj9fRfSu</t>
  </si>
  <si>
    <t>RT @SouthwestAir: For Customers seeking accommodations in San Juan (SJU): https://t.co/4lhzzSePHU. https://t.co/hmUGOmHMN8</t>
  </si>
  <si>
    <t>jackiebeansss</t>
  </si>
  <si>
    <t>RT @SouthwestAir: Flying Southwest on a holiday? You\u2019re in luck. Spot our Employees having fun and share them with us using #SouthwestHeart\u2026</t>
  </si>
  <si>
    <t>RT @SouthwestAir: Keep your eyes to the skies and you might see a little #SouthwestHeart. #LookUpAtTheSkyDay https://t.co/F3iUfouZ8M</t>
  </si>
  <si>
    <t>RT @SouthwestAir: Leaving work on #Friday like... https://t.co/XkETH01YQW</t>
  </si>
  <si>
    <t>teresamaly</t>
  </si>
  <si>
    <t>KHab69</t>
  </si>
  <si>
    <t>@KLM I want a refund for me and the 5 other people I booked. @Delta also changed our seats after selecting them 6 monthsvin advance.</t>
  </si>
  <si>
    <t>@KLM @Delta AND we picked these seats 6 MONTHS in advance. The last @delta flight we had 31 to 33 A/B and those wer\u2026 https://t.co/lFKqnyiOst</t>
  </si>
  <si>
    <t>opie</t>
  </si>
  <si>
    <t>@BWI_Airport @SouthwestAir Worst baggage claim in the country. Been on the ground over 20 minutes and nothing</t>
  </si>
  <si>
    <t>SushGirl</t>
  </si>
  <si>
    <t>RT @IheartBravoTV: @Delta EXPLAIN THIS! \n\n#unfairfare #Delta #hurricaneirma2017 #HuricaneIrma #Miami #IrmaHurricane https://t.co/M7PuwAV4lg</t>
  </si>
  <si>
    <t>loveheals_</t>
  </si>
  <si>
    <t>RT @ramblgy: @SouthwestAir @lexxaye  https://t.co/I0jgCtYhUP</t>
  </si>
  <si>
    <t>haleydraz</t>
  </si>
  <si>
    <t>#UnitedAirlines and #Delta will reward miles based on dollars spent, not miles traveled, starting next year via #CNN</t>
  </si>
  <si>
    <t>TheKeetsTweets</t>
  </si>
  <si>
    <t>-82.98577205000001,39.9946835</t>
  </si>
  <si>
    <t>Columbus, OH</t>
  </si>
  <si>
    <t>-82.66946745,40.365159500000004</t>
  </si>
  <si>
    <t>Ohio, USA</t>
  </si>
  <si>
    <t>@DaveWallsworth I'd say @AmericanAir personally, but I may be biased. As for best pilot on twitter, has to be you.</t>
  </si>
  <si>
    <t>Just remembered, forgot to share my takeoff vid from @AmericanAir at @columbusairport (phone was in airplane mode,\u2026 https://t.co/kCFfVCKjm9</t>
  </si>
  <si>
    <t>So apparently @BottleOfGlitter is a Flight Attendant now with @AmericanAir. (And a really good one too) #aa2347 https://t.co/oG3joNJzNY</t>
  </si>
  <si>
    <t>-97.079654,32.93183385</t>
  </si>
  <si>
    <t>Grapevine, TX</t>
  </si>
  <si>
    <t>@HillaryKillsU @AmericanAir I've never had a problem with AA.  Doesn't that make this a personal problem rather than a company-wide one?</t>
  </si>
  <si>
    <t>Maybe early, but here it is, my #WingSeatWednesday view from an @AmericanAir MD80 climbing out from @GoingPlacesCLE http://t.co/9nv8H6n7TN</t>
  </si>
  <si>
    <t>dlpresidente</t>
  </si>
  <si>
    <t>Ok @Delta the automatic check in feature is pretty cool. \U0001f60e</t>
  </si>
  <si>
    <t>-97.75472415000002,30.323345699999997</t>
  </si>
  <si>
    <t>Austin, TX</t>
  </si>
  <si>
    <t>Thanks @Delta for giving me the heads up on my delayed flight! Really don't want to spend 5 hours at the airport \U0001f601.</t>
  </si>
  <si>
    <t>-100.0768885,31.168893500000003</t>
  </si>
  <si>
    <t>Texas, USA</t>
  </si>
  <si>
    <t>Only an hour delay at O'hare airport...ill call that a win..for @united in Chicago thats pretty much on time.</t>
  </si>
  <si>
    <t>SaraPowell_13</t>
  </si>
  <si>
    <t>RT @SouthwestAir: @ChampionCheerAS No that's what we call a send-off! Good luck. :) ^WB</t>
  </si>
  <si>
    <t>dcwineguy</t>
  </si>
  <si>
    <t>@VirginAmerica not wise to let some baked college kids design your new 'ample woman's bosoms in a bikini' logo... https://t.co/o0EKwpLvH3</t>
  </si>
  <si>
    <t>Bigbry60</t>
  </si>
  <si>
    <t>So @Delta left my luggage in the US and I'm in Asia and have had only sweat pants, and @TommyJohn boxer briefs and t shirt for 48 hours.</t>
  </si>
  <si>
    <t>I ask @Delta for an update in my baggage, the update I'm given is that it is on the same flight I currently am..I arrived 7 hours ago.</t>
  </si>
  <si>
    <t>@Delta I'm mid international flight and see my bag is not flying the same flights as me. Need assistance.</t>
  </si>
  <si>
    <t>SteveIam4msu</t>
  </si>
  <si>
    <t>@united https://t.co/CK4sqRmOY9</t>
  </si>
  <si>
    <t>-89.87644900000001,32.571032</t>
  </si>
  <si>
    <t>Mississippi, USA</t>
  </si>
  <si>
    <t>rltbme_Orlando</t>
  </si>
  <si>
    <t>Was looking into booking a flight with #unitedAIRLINES for a trip to Colorado. Well...fuck that! So disgusted. \U0001f44e\U0001f3fc https://t.co/wzVOlK8O3t</t>
  </si>
  <si>
    <t>katiecamp5</t>
  </si>
  <si>
    <t>samanthachavez_</t>
  </si>
  <si>
    <t>RT @omgAdamSaleh: We got kicked out of a @Delta airplane because I spoke Arabic to my mom on the phone and with my friend slim... WTFFFFFFF\u2026</t>
  </si>
  <si>
    <t>redspireusnc</t>
  </si>
  <si>
    <t>d_stew</t>
  </si>
  <si>
    <t>RT @massihmoayedi: Found out I can't fly to US ( I'm Canadian, born in Iran) b/c EO .@AmericanAir refused me a refund even though I booked\u2026</t>
  </si>
  <si>
    <t>.@Delta Did you block me? I don't understand why you don't reply about my lost item, but I'll keep trying. 140 characters X unlimited tweets</t>
  </si>
  <si>
    <t>Tdave</t>
  </si>
  <si>
    <t>Ok, snacks at the gate: cool! @AmericanAir #delayinstyle</t>
  </si>
  <si>
    <t>-80.8467855,35.209059</t>
  </si>
  <si>
    <t>Charlotte, NC</t>
  </si>
  <si>
    <t>DazzlingFox</t>
  </si>
  <si>
    <t>@jetblue #jetblue #jetbluecustomerservice #trueblue #truebluefamilypooling #truebluepoints\u2026 https://t.co/9EdeV6JdDG</t>
  </si>
  <si>
    <t>twodriftersxo</t>
  </si>
  <si>
    <t>RT @eatlivetraveldr: @funtravelchat A1: @JetBlue because comfy seats, @DunkinDonuts coffee and FREE WIFI #FunTravelChat https://t.co/e0NTAG\u2026</t>
  </si>
  <si>
    <t>SherryGray</t>
  </si>
  <si>
    <t>@SteveBoyer5000 @AnnCoulter @Delta I disagree.  Delta, not unlike other airlines, sometimes act irrationally and ar\u2026 https://t.co/vW3DOnsyvz</t>
  </si>
  <si>
    <t>ashlie</t>
  </si>
  <si>
    <t>@AmericanAir Flight was cancelled... once on the plane... after waiting 6 hours. Now no customer service to help!?!?</t>
  </si>
  <si>
    <t>-80.94337971004553,35.219881427871556</t>
  </si>
  <si>
    <t>Charlotte Douglas International Airport (CLT)</t>
  </si>
  <si>
    <t>johnstonestreet</t>
  </si>
  <si>
    <t>Between delays, bumps, re-booking, gate changes, more delays,...all B4 noon  i'm wondering if it's Amateur hour at @AmericanAir @DFWAirport</t>
  </si>
  <si>
    <t>trevorsooner</t>
  </si>
  <si>
    <t>@TomiLahren as a FA for @SouthwestAir and a @USMC I'm always surprised as to how many PAX won't applaud when I thank military.</t>
  </si>
  <si>
    <t>RT @twu_555: @SouthwestAir ground ops employees #TWU555 picketing opening of new HOU Int terminal. 10/15/2015 #BeThere http://t.co/XTVMEFsX\u2026</t>
  </si>
  <si>
    <t>BrianLWheeler</t>
  </si>
  <si>
    <t>agbutler666</t>
  </si>
  <si>
    <t>RT @SylviaNgSocial: This is how @United Airlines treat their paying customers by assaulting them to "volunteer" their seats. #united https:\u2026</t>
  </si>
  <si>
    <t>achs_fred</t>
  </si>
  <si>
    <t>@Ray_Devlin @traveladdictKW @flywale @jumbo747pilot @united Yea the continental pilots did not want to use it, I ha\u2026 https://t.co/Zk4vf24JK9</t>
  </si>
  <si>
    <t>klpbirds</t>
  </si>
  <si>
    <t>Once again, @SouthwestAir is jetting me off to see @thedavidcook -- in ATL tonight! \U0001f6eb</t>
  </si>
  <si>
    <t>-77.101999,38.8808445</t>
  </si>
  <si>
    <t>Arlington, VA</t>
  </si>
  <si>
    <t>ewanmorgan</t>
  </si>
  <si>
    <t>@SouthwestAir I was kidding . All good :)</t>
  </si>
  <si>
    <t>-76.4816155,38.931078</t>
  </si>
  <si>
    <t>Annapolis Neck, MD</t>
  </si>
  <si>
    <t>Hey #apple passbook/wallet no longer accept new boarding passes from @SouthwestAir</t>
  </si>
  <si>
    <t>TheLeeGreenwood</t>
  </si>
  <si>
    <t>These guys are making sure I get to #Oklahoma in time for the show! Thanks @SouthwestAir ! https://t.co/shz2KAIpuS</t>
  </si>
  <si>
    <t>Just landed in #Dusseldorf - we can always count on @AmericanAir - one more hop to #Copenhagen!</t>
  </si>
  <si>
    <t>rachaelmariem88</t>
  </si>
  <si>
    <t>@SouthwestAir your agent wasn't very helpful when we asked what the delay was. Rudely told us he couldn't talk to us unless right now...</t>
  </si>
  <si>
    <t>-78.74839885,42.9072065</t>
  </si>
  <si>
    <t>Cheektowaga, NY</t>
  </si>
  <si>
    <t>Lisa_Carolina</t>
  </si>
  <si>
    <t>@JetBlue I have a complaint about 1 agent #Diane at #LasVegas Mccarren she made me pay for my carry-on that I brought from JFK to Vegas</t>
  </si>
  <si>
    <t>AnitaKugler</t>
  </si>
  <si>
    <t>RT @jonspaihts: @united A gentle suggestion: https://t.co/VhvFIc4QO3</t>
  </si>
  <si>
    <t>s_amer20</t>
  </si>
  <si>
    <t>seandaniels</t>
  </si>
  <si>
    <t>@Delta platinum flier. got an earlier flight, phone agent said my bags would be moved, gate agent says no, can you help #4006940382</t>
  </si>
  <si>
    <t>-84.47038855,33.63127765</t>
  </si>
  <si>
    <t>College Park, GA</t>
  </si>
  <si>
    <t>@Delta They said we should just ask the other passengers to move. That's not first class service, that's us doing their job.</t>
  </si>
  <si>
    <t>ll_kincses</t>
  </si>
  <si>
    <t>RT @TrumpSacrifices: Send the #United Air cops to North Korea. Problem solved.</t>
  </si>
  <si>
    <t>JohnDavidWQAD</t>
  </si>
  <si>
    <t>Throwback Friday from 2004-\nRemember this, Red Storm? #United Coming soon @wqad https://t.co/s94h1Hz0xC</t>
  </si>
  <si>
    <t>-90.485725,41.4872265</t>
  </si>
  <si>
    <t>Moline, IL</t>
  </si>
  <si>
    <t>laurenruth_SF</t>
  </si>
  <si>
    <t>@Delta This issue was finally resolved 4 days later.</t>
  </si>
  <si>
    <t>EBarProductions</t>
  </si>
  <si>
    <t>I am so grateful to @SouthwestAir and the angel of a woman who rescued my hat from gordan biersche right before they closed the plane door.</t>
  </si>
  <si>
    <t>emilyctruitt</t>
  </si>
  <si>
    <t>Just literally got pulled off of our plane due to overbooking. Thank you SO much @delta #livid</t>
  </si>
  <si>
    <t>harryh</t>
  </si>
  <si>
    <t>@bmatheny @united Wow. Road warrior indeed. Rack up those frequent flying miles!</t>
  </si>
  <si>
    <t>-73.8311875,40.670879549999995</t>
  </si>
  <si>
    <t>Queens, NY</t>
  </si>
  <si>
    <t>DeckerBen</t>
  </si>
  <si>
    <t>@united  Are you trying to drive your loyalist away?  Adding a $250 charge, just to be on upgrade list for PS flights, terrible!</t>
  </si>
  <si>
    <t>@AirCanada I would recommend you get the call back service on your phone line - when wait time is 34-55 min wait.  @SouthwestAir has it...</t>
  </si>
  <si>
    <t>Does @UnitedAirlines look at the complaints or concerns on twitter - especially from frequent United travelers?</t>
  </si>
  <si>
    <t>maui1O</t>
  </si>
  <si>
    <t>Wtf @AmericanAir</t>
  </si>
  <si>
    <t>-80.2333285,25.782353699999998</t>
  </si>
  <si>
    <t>Miami, FL</t>
  </si>
  <si>
    <t>CraigSEsquire</t>
  </si>
  <si>
    <t>Hope someone from @AmericanAir sees this article http://t.co/wTsCdqIyyB  @SouthwestAir nice job! That's why you kick off paying customers</t>
  </si>
  <si>
    <t>-71.0887125,42.3136695</t>
  </si>
  <si>
    <t>Boston, MA</t>
  </si>
  <si>
    <t>#BestTimeEver #ScoreEvenMore with @JetBlue @Boston_Calling @CenterPlazaBOS what an amazing day! #chromeo #altj #misty http://t.co/vlYoe9IDmz</t>
  </si>
  <si>
    <t>Thanks to #jetblue we've got the best seats in the house @BostonCalling!</t>
  </si>
  <si>
    <t>@JetBlue great except for the not so nice staff on Boston to Phoenix #interstellar was cool except for my wonky TV screen&amp;amp; #cutoff @3 drinks</t>
  </si>
  <si>
    <t>@AmericanAir nightmare continues. Failed confirmation in DR waited 3 hours to fix eror Connect in NC to BOS delayed another 60 #worstairline</t>
  </si>
  <si>
    <t>-80.942544,35.2184894</t>
  </si>
  <si>
    <t>@AmericanAir flight from Philly 2 punta cana. Hotel $200 missed day $250 food $100 transportation $70 = $620 of costs caused by AA decisions</t>
  </si>
  <si>
    <t>-75.245149,39.8779672</t>
  </si>
  <si>
    <t>Philadelphia, PA</t>
  </si>
  <si>
    <t>EdGlavin</t>
  </si>
  <si>
    <t>@Eden_Eats @AmericanAir @andylassner That should definitely do it:)</t>
  </si>
  <si>
    <t>-118.4119065,34.0207895</t>
  </si>
  <si>
    <t>Los Angeles, CA</t>
  </si>
  <si>
    <t>Cinneviaa_Kayy</t>
  </si>
  <si>
    <t>@JetBlue Flight number 1099</t>
  </si>
  <si>
    <t>DValentino16</t>
  </si>
  <si>
    <t>RT @Yankees: Pack your bags for Houston! @Delta is flying two lucky fans to Game 6. \n\nRT for your chance to win #DeltaFlyAway. https://t.co\u2026</t>
  </si>
  <si>
    <t>RT @Yankees: We\u2019ve teamed up with @Delta to send a lucky fan to ALDS Game 2 in CLE! \nRT for your chance to win #DeltaFlyAway.  https://t.co\u2026</t>
  </si>
  <si>
    <t>alphaknight</t>
  </si>
  <si>
    <t>@dave0911 @JetBlue I feel ya, man. #BackAndForth #LoadedAndUnloaded #StillWaiting #JFK https://t.co/6lRrioT0na</t>
  </si>
  <si>
    <t>SibsQueen</t>
  </si>
  <si>
    <t>RT @Tyler_Bridges: @united @FoxNews @CNN not a good way to treat a Doctor trying to get to work because they overbooked https://t.co/sj9oHk\u2026</t>
  </si>
  <si>
    <t>AjayHolmes</t>
  </si>
  <si>
    <t>RT @SouthwestAir: @AjayHolmes Ah, home sweet home! Glad we could help get you there. :) ^BL</t>
  </si>
  <si>
    <t>Yep I'm really wearing it down the jet way to @SouthwestAir flight! https://t.co/C4R9ocQbQI</t>
  </si>
  <si>
    <t>-119.30660750000001,37.2691755</t>
  </si>
  <si>
    <t>California, USA</t>
  </si>
  <si>
    <t>sarahmacfee</t>
  </si>
  <si>
    <t>.@united was a pretty hot mess today in Houston but Molly in Chicago on the help line was \U0001f64c\U0001f984\U0001f355. Give her a raise.</t>
  </si>
  <si>
    <t>-95.44648649999999,29.8384948</t>
  </si>
  <si>
    <t>BigCMoney43</t>
  </si>
  <si>
    <t>@united one of the best airlines I've flown...fastest flight ever...some of the best pilots and my cousin is a pilot for u guys</t>
  </si>
  <si>
    <t>Todd4Golf</t>
  </si>
  <si>
    <t>Kudos to the Captain on AA1671 to BOS for telling jokes and entertaining us while delayed in PHL. Well done @AmericanAir.</t>
  </si>
  <si>
    <t>On @JetBlue flight 1776 departing Philly to Boston. Can anyone tell me what's ironic about that? http://t.co/CUvcAQ3X4S</t>
  </si>
  <si>
    <t>Thanks @JetBlue for the free TV so I could watch the @usopengolf on my flight from BOS to PHL today.</t>
  </si>
  <si>
    <t>RT @JetBlue: @Todd4QBO We welcome you with open arms!</t>
  </si>
  <si>
    <t>Debbiewideroe</t>
  </si>
  <si>
    <t>Seriously @AmericanAir! Squeezing even more seats on 737 &amp;amp; MD80's! Passengers can't lose one inch of legroom. I say, fly other carriers!!!!</t>
  </si>
  <si>
    <t>5helmetplay</t>
  </si>
  <si>
    <t>@AnnCoulter @Delta First world problems. https://t.co/jUwei8Q1Ak</t>
  </si>
  <si>
    <t>Joy_Marie08</t>
  </si>
  <si>
    <t>E_ROSE16</t>
  </si>
  <si>
    <t>@AmericanAir thanks. Don't open it, ok?</t>
  </si>
  <si>
    <t>menchacageorge</t>
  </si>
  <si>
    <t>Off to Chicago flying @SouthwestAir \U0001f601\U0001f61c</t>
  </si>
  <si>
    <t>-95.040446,45.144254450000005</t>
  </si>
  <si>
    <t>Willmar, MN</t>
  </si>
  <si>
    <t>Kevin60550162</t>
  </si>
  <si>
    <t>RT @FoxNews: .@united CEO Oscar Munoz vows to match Hurricane Harvey donations up to $1 million https://t.co/hrVu6JSjb2</t>
  </si>
  <si>
    <t>Clflores20</t>
  </si>
  <si>
    <t>Cancelled flight &amp;amp;  no hotel accommodations! Worst company ever @AmericanAir</t>
  </si>
  <si>
    <t>themoose0221</t>
  </si>
  <si>
    <t>RT @FlaPanthersCARE: Due to yesterday's success, @JetBlue is back @thebbtcenter with food trucks today from 11 am to 2 pm and 4 pm to 7 pm!\u2026</t>
  </si>
  <si>
    <t>istaysmooth</t>
  </si>
  <si>
    <t>@Delta @DeltaAssist no update or anything. What am I supposed to do? I am missing an important life event today and have no idea what's up</t>
  </si>
  <si>
    <t>-73.8494415,40.8503475</t>
  </si>
  <si>
    <t>Bronx, NY</t>
  </si>
  <si>
    <t>RAWChefAndrea</t>
  </si>
  <si>
    <t>@SouthwestAir WOW! How about you cover the trip and I'll youtube the wonderful awrvice\U0001f44d\U0001f3fbI just hit 3Million views via #YouTube</t>
  </si>
  <si>
    <t>garreyf</t>
  </si>
  <si>
    <t>@JetBlue : Another broken part=flight cancelled=not happy with JetBlue . Stranded in Pittsburgh.</t>
  </si>
  <si>
    <t>-80.22681365,40.52221715</t>
  </si>
  <si>
    <t>Moon, PA</t>
  </si>
  <si>
    <t>TheProfessorDi</t>
  </si>
  <si>
    <t>RT @Breaking911: JUST IN: Statement Released By @AmericanAir After Video Shows Employee Scuffle With Passenger https://t.co/hV7fCY4cUW</t>
  </si>
  <si>
    <t>cbali139</t>
  </si>
  <si>
    <t>@JetBlue I just wanted to print my boarding pass (and verify if I got TSApre). Is this a site issue/expected to be fixed soon?</t>
  </si>
  <si>
    <t>jakeloganhobey</t>
  </si>
  <si>
    <t>@Delta kk LMK what you find babes, clocks a'tickin \U0001f550\U0001f554\U0001f55b\U0001f55d\U0001f564</t>
  </si>
  <si>
    <t>bradodom</t>
  </si>
  <si>
    <t>RT @GabeIkard: Hey @AmericanAir...what's the deal with flight 1340?? 3 delays and 3 gate changes...not cool guys.</t>
  </si>
  <si>
    <t>OC_Lauren</t>
  </si>
  <si>
    <t>@united you are very welcome~. Happy to hear!</t>
  </si>
  <si>
    <t>patricewag</t>
  </si>
  <si>
    <t>Off to Denver. @americanair (@ Miami International Airport (MIA) - @iflymia in Miami, FL) https://t.co/bpx7xcTr4n</t>
  </si>
  <si>
    <t>-80.27576923,25.79498411</t>
  </si>
  <si>
    <t>@AmericanAir doesn't make sense that I can't fly standby on aa1135 because I checked in on us703</t>
  </si>
  <si>
    <t>-75.24691415,39.87466373</t>
  </si>
  <si>
    <t>#trialworks catching early flights. Thanks @americanair (@ Charlotte Douglas International Airport (CLT)) https://t.co/WH2xMwmcWC</t>
  </si>
  <si>
    <t>-80.94436771,35.22007708</t>
  </si>
  <si>
    <t>Mia to CHS today! @americanair (@ Miami International Airport (MIA) - @iflymia in Miami, FL) https://t.co/DEt9CzLnSf http://t.co/zbTOF2zF9c</t>
  </si>
  <si>
    <t>@AmericanAir 989 las to Mia. Thanks for the upgrade.</t>
  </si>
  <si>
    <t>-115.13527337,36.08096951</t>
  </si>
  <si>
    <t>Paradise, NV</t>
  </si>
  <si>
    <t>Mia to Las @Americanair (@ Miami International Airport (MIA) - @iflymia in Miami, FL) https://t.co/dl0DF2hSQg</t>
  </si>
  <si>
    <t>@USAirways 1814 why take my bag if there is overhead space? @AmericanAir not liking code share! http://t.co/0CTzxle4yF</t>
  </si>
  <si>
    <t>-75.24742228,39.87326691</t>
  </si>
  <si>
    <t>Tinicum Township, PA</t>
  </si>
  <si>
    <t>@AmericanAir 272 to MIA. Thanks for the flight.</t>
  </si>
  <si>
    <t>@AmericanAir AA1228 to MIA. First class crew is first class. http://t.co/h05FYGjWGO</t>
  </si>
  <si>
    <t>I played the @AmericanAir #AAShootout for up to 50% discount code http://t.co/7hfH8jp</t>
  </si>
  <si>
    <t>patriciaorteg13</t>
  </si>
  <si>
    <t>#BoycottUnitedAirlines @unitedairlines</t>
  </si>
  <si>
    <t>onyekanchege</t>
  </si>
  <si>
    <t>@AmericanAir how long does it take to locate a missing bag checked with your airline?  What's the point of bag tag num???</t>
  </si>
  <si>
    <t>-96.7617535,32.819858499999995</t>
  </si>
  <si>
    <t>Dallas, TX</t>
  </si>
  <si>
    <t>esterramirezs</t>
  </si>
  <si>
    <t>@monterogabriela @Delta Lamento mucho que est\xe9s pasando por esto. Qu\xe9 chimbo no fue un layover en Boston, aqu\xed habr\u2026 https://t.co/8ADUXTtuBY</t>
  </si>
  <si>
    <t>librarydebster</t>
  </si>
  <si>
    <t>-105.99910650000001,35.6565515</t>
  </si>
  <si>
    <t>Santa Fe, NM</t>
  </si>
  <si>
    <t>_MikeG6</t>
  </si>
  <si>
    <t>@laurawec @united After 2 more delays we arrived at 5am lmao</t>
  </si>
  <si>
    <t>-80.0390695,26.590027499999998</t>
  </si>
  <si>
    <t>South Palm Beach, FL</t>
  </si>
  <si>
    <t>@united when your flight has been delayed 5 times and now the car rental place is closed &amp;lt;&amp;lt;&amp;lt;&amp;lt;&amp;lt;</t>
  </si>
  <si>
    <t>-74.184848,40.734494000000005</t>
  </si>
  <si>
    <t>Newark, NJ</t>
  </si>
  <si>
    <t>DonnaLampkin</t>
  </si>
  <si>
    <t>RT @ChrisJoseWSB: 1st flight with the twins. Wish us luck, @SouthwestAir \U0001f62c.#josetwins #babycam #babyjulianna https://t.co/brSgYfqgun</t>
  </si>
  <si>
    <t>EMCSTL</t>
  </si>
  <si>
    <t>KellyDowdle</t>
  </si>
  <si>
    <t>@Delta - how do you fly first class and there are 12 seats in total and you run out of the only meal option I can eat ?  So much for fancy</t>
  </si>
  <si>
    <t>angeladiane</t>
  </si>
  <si>
    <t>#unitedairlines https://t.co/Qd15cWVR3f</t>
  </si>
  <si>
    <t>RT @shatterlo: @United This is utterly horrifying I hope this man has a lovely retirement w/ the millions he wins in his lawsuit #boycottUn\u2026</t>
  </si>
  <si>
    <t>jenSchout</t>
  </si>
  <si>
    <t>RT @Doug_Lipinski: We are ALL LAKERS! RT:4 chance to win an official Adidas sideline 1/4 zip #united #AnchorUp \U0001f1fa\U0001f1f8\u2693\ufe0f\U0001f199 https://t.co/z8zVTYB2eO</t>
  </si>
  <si>
    <t>KimberlyGray3</t>
  </si>
  <si>
    <t>RT @SouthwestAir: @KimberlyGray3 Happy to hear we were able to get that back to him, Kimberly! Thanks for the shoutout. ^VP</t>
  </si>
  <si>
    <t>BevHope</t>
  </si>
  <si>
    <t>#mavs win! Exciting night at #americanairlinesarena ! https://t.co/Bc6iZMHmc0</t>
  </si>
  <si>
    <t>deanphelps</t>
  </si>
  <si>
    <t>@SouthwestAir Figures. I'm flying today, and all the excitement happens tomorrow. Going home nonetheless.</t>
  </si>
  <si>
    <t>-94.72053917,39.29349236</t>
  </si>
  <si>
    <t>Kansas City, MO</t>
  </si>
  <si>
    <t>@SouthwestAir What's going on in OKC?</t>
  </si>
  <si>
    <t>Stevegripp</t>
  </si>
  <si>
    <t>Yo @Delta why was flight 5488 delayed twice now...</t>
  </si>
  <si>
    <t>djconnel</t>
  </si>
  <si>
    <t>Ways of dealing with possible cancellations:\n1. Hamilton lottery: https://t.co/8sk0ClFgJ0\n2. #UnitedAirlinesAssault</t>
  </si>
  <si>
    <t>-122.14403,37.414371</t>
  </si>
  <si>
    <t>Palo Alto, CA</t>
  </si>
  <si>
    <t>BeepsOkay</t>
  </si>
  <si>
    <t>Delay after delay after delay after delay after delay after delay after delay after delay after delay after delay... after delay @Delta \U0001f44e</t>
  </si>
  <si>
    <t>brewer2930</t>
  </si>
  <si>
    <t>RT @SouthwestAir: Sharing the LUV w/our Employees! 2014 ProfitSharing contribution of approximately 9.6% is equal to five weeks\u2019 pay. http:\u2026</t>
  </si>
  <si>
    <t>Mkr512</t>
  </si>
  <si>
    <t>@csellers34 @Delta @TheBessMan @DeltaAssist I just remember after 90 mins we were told we were still plans 15 in line</t>
  </si>
  <si>
    <t>Have been on this @delta plane for 9 hours and counting just to go JFK --&amp;gt; LAX #Fail</t>
  </si>
  <si>
    <t>speedbudget</t>
  </si>
  <si>
    <t>RT @rachelsklar: @united @shannonrwatts This is concerning! My toddler daughter wears leggings all the time. I had no idea I was clothing h\u2026</t>
  </si>
  <si>
    <t>KarlWarden</t>
  </si>
  <si>
    <t>Broccoli! and spa water to fill my bottle :) so fancy (at @Delta Sky Club in Hebron, KY) https://t.co/RkfqtIh4PX</t>
  </si>
  <si>
    <t>-84.65612762,39.05038863</t>
  </si>
  <si>
    <t>Kentucky, USA</t>
  </si>
  <si>
    <t>NYC let's do this! #broadway (at @Delta Sky Club in Hebron, KY) https://t.co/Ih5aK8MHsc</t>
  </si>
  <si>
    <t>-84.6560204,39.05046032</t>
  </si>
  <si>
    <t>Free bfast! (at @Delta Sky Club in Hebron, KY) https://t.co/U5dNvMS9Ef</t>
  </si>
  <si>
    <t>Half way! Thank you @delta (@ Hartsfield-Jackson Atlanta International Airport - @atlairport in Atlanta, GA) https://t.co/8HOK0hrMRV</t>
  </si>
  <si>
    <t>-84.44209955,33.64052897</t>
  </si>
  <si>
    <t>Wow this skyclub is SO NICE! (at @Delta Sky Club in SeaTac, WA) https://t.co/veeh956zQZ</t>
  </si>
  <si>
    <t>-122.30203629,47.43853806</t>
  </si>
  <si>
    <t>SeaTac, WA</t>
  </si>
  <si>
    <t>@CUrquhartGlobal @perfectrose2011 @jaketapper @united $1000 wasn't enough?</t>
  </si>
  <si>
    <t>lilwavee</t>
  </si>
  <si>
    <t>Jaime_Koehler</t>
  </si>
  <si>
    <t>@Delta I'll tell her! Her flight was cancelled and she couldn't get in contact with anyone at the airport in Columbia to fix it \U0001f62c</t>
  </si>
  <si>
    <t>ArcheoWebby</t>
  </si>
  <si>
    <t>RT @A_Tall_Turner: @AmericanAir @ArcheoWebby none are available, according to gate agents</t>
  </si>
  <si>
    <t>R2D2DUKFAN</t>
  </si>
  <si>
    <t>Hey @AmericanAir, what happened to Flt 5976 from PHX to BUR?</t>
  </si>
  <si>
    <t>-122.043373,37.31308275</t>
  </si>
  <si>
    <t>Cupertino, CA</t>
  </si>
  <si>
    <t>-121.8737305,37.331159</t>
  </si>
  <si>
    <t>San Jose, CA</t>
  </si>
  <si>
    <t>MattGinellaGC</t>
  </si>
  <si>
    <t>@AmericanAir Mechanical issues to &amp;amp; from San Jose. (Flt. 140 on Feb. 24 &amp;amp; now Flt. 2519.) Will miss connection to Flt. 1212. \U0001f621\U0001f44e\U0001f3fb</t>
  </si>
  <si>
    <t>kiwidane</t>
  </si>
  <si>
    <t>@united new training video https://t.co/XlcMpZzKDz</t>
  </si>
  <si>
    <t>-0.09916355,51.6452755</t>
  </si>
  <si>
    <t>Enfield, London</t>
  </si>
  <si>
    <t>BostonHam14</t>
  </si>
  <si>
    <t>-71.4702855,42.0763675</t>
  </si>
  <si>
    <t>Bellingham, MA</t>
  </si>
  <si>
    <t>@bruntofitall @Delta #tolerantliberal</t>
  </si>
  <si>
    <t>jactoy</t>
  </si>
  <si>
    <t>@delta waiting for flight 5711 LAS to LAX. Are LAX computers up and running yet?</t>
  </si>
  <si>
    <t>JimCumbee</t>
  </si>
  <si>
    <t>@SouthwestAir Your "customer service" line is a continuous loop of drivel, I guess you hope disgruntled customers will just give up.</t>
  </si>
  <si>
    <t>hatgrl1</t>
  </si>
  <si>
    <t>Yaaaaas! #nowallnoban #AmericanAirlines https://t.co/zplxxvzdrn</t>
  </si>
  <si>
    <t>drisett</t>
  </si>
  <si>
    <t>RT @zeeger6: @dridoubleyou @SlimmySlim94 @Delta - this is absolutely embarrassing for the human race \U0001f621. So freakin sad that anyone is treat\u2026</t>
  </si>
  <si>
    <t>fohfolies</t>
  </si>
  <si>
    <t>#bumpedpassenger#unitedairlines#clientrights#airlinescrew @ Little Washington Theatre https://t.co/3H5KfM8oNY</t>
  </si>
  <si>
    <t>-78.15968,38.71217</t>
  </si>
  <si>
    <t>Virginia, USA</t>
  </si>
  <si>
    <t>maxringbom</t>
  </si>
  <si>
    <t>RT @nycsouthpaw: hahaha so it turns out @Delta sponsored that 2012 Julius Caesar where an Obama figure got stabbed https://t.co/bW0UYPWrQZ\u2026</t>
  </si>
  <si>
    <t>JimForonda</t>
  </si>
  <si>
    <t>RT @SYFY: Well @United we endured the abuse and we accepted the scorpions. But we will not have our #Comics messed with.  https://t.co/P79A\u2026</t>
  </si>
  <si>
    <t>TheMarinaAlexa</t>
  </si>
  <si>
    <t>When I talk bands with people I don't know #united #springfever2013</t>
  </si>
  <si>
    <t>hollywoodhollyc</t>
  </si>
  <si>
    <t>@helihubby #nothappy where's the #customerservice @Delta anxiously awaiting a reply @DeltaAssist</t>
  </si>
  <si>
    <t>@DeltaAssist that's what I keep hearing. Sounds like @Delta is in a hiring need! #newjobs</t>
  </si>
  <si>
    <t>Unorthodox_dev</t>
  </si>
  <si>
    <t>mcs130</t>
  </si>
  <si>
    <t>RT @ATLUTD: Saturday night was one for the books\n\nRelive the magic \u2728\n\n@Delta | #UniteAndConquer https://t.co/R7XpCZT8WQ</t>
  </si>
  <si>
    <t>misstaylorf</t>
  </si>
  <si>
    <t>I paid 10 dollars for in flight wifi and could not send one single email. @AmericanAir</t>
  </si>
  <si>
    <t>Michael24KB</t>
  </si>
  <si>
    <t>Rike503</t>
  </si>
  <si>
    <t>tianagardner</t>
  </si>
  <si>
    <t>RT @kaylyn_davis: #flythefriendlyskies my husband was on that flight. Screw you United!! @united https://t.co/4EcxrMy5jZ</t>
  </si>
  <si>
    <t>CatchpoleShelby</t>
  </si>
  <si>
    <t>_mbachn</t>
  </si>
  <si>
    <t>15.827016450000002,69.049734</t>
  </si>
  <si>
    <t>And\xf8y, Norge</t>
  </si>
  <si>
    <t>PalettaSteffani</t>
  </si>
  <si>
    <t>Unsurprised @united idiocy /not doing  job having ppl walk thru to board local flight, only to exit Bc flight attendant schedule is mixed up</t>
  </si>
  <si>
    <t>aaronbuley</t>
  </si>
  <si>
    <t>@AmericanAir Yeah.   What's the delay/clearance for?    What happened?</t>
  </si>
  <si>
    <t>-96.961483,32.863917</t>
  </si>
  <si>
    <t>Irving, TX</t>
  </si>
  <si>
    <t>@AmericanAir @DFWAirport \nWhat's going on?  Parked at the end of the runway for a "45 minute takeoff delay".  \U0001f937\U0001f3fc\u200d\u2642\ufe0f</t>
  </si>
  <si>
    <t>@ALDTD @AmericanAir .... ohhh.   Ok.   Makes sense now.</t>
  </si>
  <si>
    <t>-97.1031385,33.030083000000005</t>
  </si>
  <si>
    <t>Flower Mound, TX</t>
  </si>
  <si>
    <t>Alert about @SamsungMobileUS in the @SouthwestAir app.  \U0001f62c https://t.co/v74R1sVW7d</t>
  </si>
  <si>
    <t>Asked for a feature back in August and @SouthwestAir DELIVERED TODAY!  Thank you! https://t.co/fkAVHL8bHF</t>
  </si>
  <si>
    <t>Ask and it shall be delivered!  Thx for free same-day standby @SouthwestAir!!\nCC: @mcowger https://t.co/VzNbIjmuV4</t>
  </si>
  <si>
    <t>YoungManRon</t>
  </si>
  <si>
    <t>RT @trvlingchick: Best new airline campaign @United #United https://t.co/DtpRWQ6Un2</t>
  </si>
  <si>
    <t>RoshiniR</t>
  </si>
  <si>
    <t>My Week in Tweets Cont #FF: @gustavus @laurabrod #mnleg @AVABandOfficial @WCCOEL @Delta #cuppingtherapy @DrCrystalin @TCB @ArthurCaplan</t>
  </si>
  <si>
    <t>Could the @Delta shutdown happen again? @airwaysmagazine &amp;amp; our own @WCCOEL join me Aug 14 w/insight. Join us at 2:05 CDT on @wccoradio</t>
  </si>
  <si>
    <t>Lizeeek</t>
  </si>
  <si>
    <t>RT @harikondabolu: What we see on @United video is capitalism. If you stand in capitalism's way, the police, created to protect it, will si\u2026</t>
  </si>
  <si>
    <t>SpringfieldCVB</t>
  </si>
  <si>
    <t>.@AmericanAir We're excited about this!  https://t.co/6IQ2bvcRZJ</t>
  </si>
  <si>
    <t>nicecleanwhite_</t>
  </si>
  <si>
    <t>@meron_photo literally same, @delta is in storm denial and won't change our flight bc it "might not even snow!"</t>
  </si>
  <si>
    <t>@JetBlue we were on 1717 from LGA&amp;gt;TPA for my boyfriend @mariahcarrying 's birthday trip https://t.co/dfFLV7mgNk</t>
  </si>
  <si>
    <t>IamJavone</t>
  </si>
  <si>
    <t>@AmericanAir for the life of me I can\u2019t figure out why it takes so damn long to get your bags. What are the employees doing #JFKtoMIA</t>
  </si>
  <si>
    <t>@Delta It does. Thanks. I'll book them</t>
  </si>
  <si>
    <t>@delta when will July 2018 availability be released to book flights? Thanks!</t>
  </si>
  <si>
    <t>-73.9685415,40.780709</t>
  </si>
  <si>
    <t>Manhattan, NY</t>
  </si>
  <si>
    <t>@AmericanAir It does. So why did the system charge me $75. How can I get my refund?</t>
  </si>
  <si>
    <t>RT @JayseDavid: @United overbook #flight3411 and decided to force random passengers off the plane. Here's how they did it: https://t.co/Qfe\u2026</t>
  </si>
  <si>
    <t>raphaeladalida</t>
  </si>
  <si>
    <t>RT @RealDLHughley: #UnitedAirlines went from"Fly The Friendly Skies"to"Don't Make Us Fuck You Up" #TeamDl</t>
  </si>
  <si>
    <t>carlosgueyy</t>
  </si>
  <si>
    <t>RT @jordansammy: Southwest changes slogan in wake of #United https://t.co/fnNf5NtRo2</t>
  </si>
  <si>
    <t>ElBlayde</t>
  </si>
  <si>
    <t>Currently flying over #iowa aboard my boiz @JetBlue and hoping we dont go down @BarstoolTrent</t>
  </si>
  <si>
    <t>SeanWMoore</t>
  </si>
  <si>
    <t>@Delta #DeltaDelays #DeltaDoesntDeliver #DeltaDragsItOut #DeltaDecieves #DeltaOverBooks #DeltaRuinsFamilyTrips</t>
  </si>
  <si>
    <t>@Delta Can your rebook us directly to MCI? Our flight to ATL has been delayed and now we will miss our flight to MCI AGAIN!</t>
  </si>
  <si>
    <t>limbagoa</t>
  </si>
  <si>
    <t>I am convinced @AmericanAir has a bot army responding to customer service complaints -  only explanation after so many emails and 0 help.</t>
  </si>
  <si>
    <t>@AmericanAir plane could've been held knowing a group of us would arrive in a few minutes; it wasn't.Our crew told us we'd make connection.</t>
  </si>
  <si>
    <t>LaorenZa</t>
  </si>
  <si>
    <t>Clubbin (at @Delta Sky Club in East Elmhurst, NY) https://t.co/aGgAwZDn4J</t>
  </si>
  <si>
    <t>-73.8621676,40.76906115</t>
  </si>
  <si>
    <t>thenickb</t>
  </si>
  <si>
    <t>Your martini is waiting for you on the plane, Mr. Bennett. #Delta @ Denver International Airport https://t.co/d7MEzIrDIN</t>
  </si>
  <si>
    <t>-104.673738,39.855096</t>
  </si>
  <si>
    <t>Colorado, USA</t>
  </si>
  <si>
    <t>brynnaquillin</t>
  </si>
  <si>
    <t>@fhrathore @SouthwestAir don't fly through Dallas!!</t>
  </si>
  <si>
    <t>nickliao</t>
  </si>
  <si>
    <t>RT @HoustonChron: Breaking: @United Airlines to offer Houston-to-Cuba flights. http://t.co/KUlbKk053u</t>
  </si>
  <si>
    <t>BSauders</t>
  </si>
  <si>
    <t>@united \u201cWe\u2019ll beat you so badly you\u2019ll be using your own face as a flotation device.\u201d #shameless https://t.co/9zb3Twz2q9</t>
  </si>
  <si>
    <t>callmeroseuh</t>
  </si>
  <si>
    <t>therealadambond</t>
  </si>
  <si>
    <t>doubleaamburgy</t>
  </si>
  <si>
    <t>saraieo</t>
  </si>
  <si>
    <t>@markhamade @united if it wasn't for whatsapp we would have a horrendous cell phone bill to boot.</t>
  </si>
  <si>
    <t>-80.18183465,38.9201425</t>
  </si>
  <si>
    <t>West Virginia, USA</t>
  </si>
  <si>
    <t>lalalaaalauren</t>
  </si>
  <si>
    <t>justleon</t>
  </si>
  <si>
    <t>My early morning view #LAX @Delta @ LAX Terminal 5 https://t.co/j9lpVyGTV7</t>
  </si>
  <si>
    <t>-118.40440813,33.94214069</t>
  </si>
  <si>
    <t>Nice to run into old friend @ImCharlieWilson on my flight. @Delta on #publicity See him on tour w/ @MusicbyKem &amp;amp; #Joe http://t.co/e9DLj4ILRi</t>
  </si>
  <si>
    <t>On that iron bird called @united and not happy about it, rather be on @Delta who treats me better! #firstclass #platinum #Detroit bound!</t>
  </si>
  <si>
    <t>That iron bird called @Delta touching down in the #ATL  #travel #safe @ Hartsfield-Jackson Atlanta\u2026 http://t.co/7RYqAvs6K8</t>
  </si>
  <si>
    <t>-84.43695834,33.64060134</t>
  </si>
  <si>
    <t>Wednesday I was in #LA, Thursday the #ATL Friday #AtlanticCity last night #NYC now on that @Delta bird to #Miami\u2026 http://t.co/MiZJcI3Xom</t>
  </si>
  <si>
    <t>keithnorbie</t>
  </si>
  <si>
    <t>Ugh. @delta you show 15B in your online app as a bulkhead and turns out to be standard seat. 1" knee clearance for 3 hrs. #fail DL1936</t>
  </si>
  <si>
    <t>heydanigirl</t>
  </si>
  <si>
    <t>@AmericanAir all flts cnclled frm ATL. U offer 0 help w/ rebook yet @Delta puts up All of their customers in hotels no ?'s, 0 charge. #wtf</t>
  </si>
  <si>
    <t>@SouthwestAir DCA staff not even helpful. Only option 24 hours later &amp;amp; "not sure where bags will end up". This is BS.</t>
  </si>
  <si>
    <t>@united hey united folks...anyone out there?  We need info on flt 4326 Newark-DCA.  Connections to think about!! Customer service?</t>
  </si>
  <si>
    <t>kevin_sparrow</t>
  </si>
  <si>
    <t>jamesccoxjr</t>
  </si>
  <si>
    <t>@united fave thing ever is to arrive early from SJU and then sit on the runway for 30 minutes while ops can't find an alternate gate #errr</t>
  </si>
  <si>
    <t>@united Flt 5906 is at the gate in phx.  Could you send someone to move the jetway for F's sake??</t>
  </si>
  <si>
    <t>-112.12467670000001,33.552862600000005</t>
  </si>
  <si>
    <t>Phoenix, AZ</t>
  </si>
  <si>
    <t>@united first time flyers on this flight would likely never return! I'll be back because you have me locked down. But this crew is awful</t>
  </si>
  <si>
    <t>DaniellaMason</t>
  </si>
  <si>
    <t>The flight attendant on my @SouthwestAir flight just told us that @Oprah was sitting in the back of our plane WE ALL SOMEHOW FELL FOR IT</t>
  </si>
  <si>
    <t>nickredd18</t>
  </si>
  <si>
    <t>@Browns if you guys pass on Myles garrett.. I'm buying the whole front office a round trip on a @united overbooked flight.</t>
  </si>
  <si>
    <t>-81.4807895,40.9352105</t>
  </si>
  <si>
    <t>Green, OH</t>
  </si>
  <si>
    <t>KatMBurns</t>
  </si>
  <si>
    <t>Fun fact, #SouthwestAirlines hired their real employees for this fun commercial I choreographed.\u2026 https://t.co/euBWpOwIBu</t>
  </si>
  <si>
    <t>nenccy82</t>
  </si>
  <si>
    <t>@SouthwestAir Keep up the bad work Y. Parra #9339 supervisor at Punta Cana http://t.co/83DfkEZtAG</t>
  </si>
  <si>
    <t>-87.62140133,41.89325459</t>
  </si>
  <si>
    <t>Chicago, IL</t>
  </si>
  <si>
    <t>Angelic99833302</t>
  </si>
  <si>
    <t>Thank you for the email @united now if I could get milage  from March! #milage #membership #travel #explore https://t.co/rAAPPnSopC</t>
  </si>
  <si>
    <t>-86.1429225,39.7795625</t>
  </si>
  <si>
    <t>Indianapolis, IN</t>
  </si>
  <si>
    <t>RT @DritaDavanzo: #unitedairlines taking L's like it's nobody's business.\U0001f629 poor bunny \U0001f62f that's the biggest rabbit\u2026 https://t.co/Vnoig092Mo</t>
  </si>
  <si>
    <t>tfmooney_tom</t>
  </si>
  <si>
    <t>#IvankaTrump, #JetBlue. Trump creeps me out but hassling his daughter is just as ignorant as that idiot from #JeffersoMall yesterday.</t>
  </si>
  <si>
    <t>djsourmilk</t>
  </si>
  <si>
    <t>hobaird</t>
  </si>
  <si>
    <t>This never happens on @SouthwestAir https://t.co/0EnUidMrzH</t>
  </si>
  <si>
    <t>-81.5590682616025,28.355617248308704</t>
  </si>
  <si>
    <t>Star Tours</t>
  </si>
  <si>
    <t>shy_matsi</t>
  </si>
  <si>
    <t>@JetBlue Thank you! Will do!</t>
  </si>
  <si>
    <t>@Delta smh, it's just #shakespeare</t>
  </si>
  <si>
    <t>mshorsma</t>
  </si>
  <si>
    <t>RT @choy_shareen: Our 1st @SouthwestAir Adopt-a-Pilot lesson w @jjbiggs129 taught the importance of having goals and F.L.I.G.H.T values. Th\u2026</t>
  </si>
  <si>
    <t>MrUNC07</t>
  </si>
  <si>
    <t>@AmericanAir https://t.co/SgFF2BNhGX</t>
  </si>
  <si>
    <t>-83.804475,27.698681999999998</t>
  </si>
  <si>
    <t>Florida, USA</t>
  </si>
  <si>
    <t>taryn_grisham</t>
  </si>
  <si>
    <t>@AmericanAir I don't feel safe with you and I won't keep my business with you if there are other options. I'm sick and tired of the excuses.</t>
  </si>
  <si>
    <t>@AmericanAir Where is the service in that? I understand safety, but 6 hours of delays/leaving passengers on a plane for 2 hours is absurd.</t>
  </si>
  <si>
    <t>@AmericanAir What's the explanation for cancelling a flight from ORD to MSN when delays caused people to miss this connection at 2:30 today?</t>
  </si>
  <si>
    <t>@sazareczny @SouthwestAir I'm irate. I understand that delays happen but that response is unacceptable.</t>
  </si>
  <si>
    <t>Snarky_Egg</t>
  </si>
  <si>
    <t>@Delta As someone who routinely gets up at 3AM to make an early flight - this ad doesn't make me proud. It reminds me of my bad life choices</t>
  </si>
  <si>
    <t>ClintenTamplen</t>
  </si>
  <si>
    <t>RT @AmericanAir: The early bird gets the worm. Book now &amp;amp; save up to $150 on next year\u2019s vaca. http://t.co/Xrb8MYQm5m Pic: @avgeek1701 http\u2026</t>
  </si>
  <si>
    <t>Catching up on my American Airlines history!  @AmericanAir http://t.co/huld6P705b</t>
  </si>
  <si>
    <t>-97.0627292,32.8320387</t>
  </si>
  <si>
    <t>Fort Worth, TX</t>
  </si>
  <si>
    <t>quincy_mcd</t>
  </si>
  <si>
    <t>RT @JetBlue: We\u2019re closely watching the path of Hurricane Irma &amp;amp; are offering fee waivers for affected cities. Check for updates: https://t\u2026</t>
  </si>
  <si>
    <t>radonutrition</t>
  </si>
  <si>
    <t>@AmericanAir no accountability #epicfail</t>
  </si>
  <si>
    <t>JulianGloverTV</t>
  </si>
  <si>
    <t>Tom Demetrio, Dao family attorney, now speaking in Chicago about #United Airlines flight fiasco. Tune into\u2026 https://t.co/3Wv9LeHeu9</t>
  </si>
  <si>
    <t>-85.7223455,38.195555</t>
  </si>
  <si>
    <t>Louisville, KY</t>
  </si>
  <si>
    <t>NEXT on Midday \u2014 the latest in the #United flight fiasco. Hear from David Dao's attorney and family members LIVE @\u2026 https://t.co/2bXD3rzvHK</t>
  </si>
  <si>
    <t>amysupfan</t>
  </si>
  <si>
    <t>RT @benrector: So cool!!! Thanks so much @SouthwestAir for picking me to be the A-list feature! You guys are just \u2708\ufe0f awesome. https://t.co/\u2026</t>
  </si>
  <si>
    <t>MattBellner</t>
  </si>
  <si>
    <t>Ouch!  I know @united will upgrade me once they learn I'm a member of #USAMiniGolf &amp;amp; traveling to Croatia via their\u2026 https://t.co/vwPBO0eCmd</t>
  </si>
  <si>
    <t>ktw1021sports</t>
  </si>
  <si>
    <t>I earn @AmericanAir #AAdvantage miles to celebrate milestones like London . #MilesForMilestones #Promotion https://t.co/Y6p4EYJbPN</t>
  </si>
  <si>
    <t>Really good service by @AmericanAir today, Tons of people complain including myself, but props to them today</t>
  </si>
  <si>
    <t>talleyflowers</t>
  </si>
  <si>
    <t>RT @msanborn: Pepsi: We are the most hated company right now. \U0001f613\nUnited Airlines: 1 sec - Hold my Pepsi.\n#PEPSI #unitedAIRLINES</t>
  </si>
  <si>
    <t>JoeyDwyer14</t>
  </si>
  <si>
    <t>RT @MatthewACherry: When @United needs your seat because your flight is overbooked https://t.co/UWANTG1aUE</t>
  </si>
  <si>
    <t>asthejoeflies</t>
  </si>
  <si>
    <t>Is Kendall Jenner available for @united commercials?</t>
  </si>
  <si>
    <t>-71.103722,42.395402250000004</t>
  </si>
  <si>
    <t>Somerville, MA</t>
  </si>
  <si>
    <t>soliddgoldstein</t>
  </si>
  <si>
    <t>RT @franklinleonard: Remember when @Delta pulled funding of a theater over an Obama inspired Julius Caesar? \n\nNo? \n\nBecause they didn't. ht\u2026</t>
  </si>
  <si>
    <t>WWERobinson</t>
  </si>
  <si>
    <t>Me with my "invisible" luggage from my @AmericanAir flight today. https://t.co/0oVkgozlbm</t>
  </si>
  <si>
    <t>PColErnie</t>
  </si>
  <si>
    <t>@ATLUTD @Delta Still no love for @paynomind he not gonna be happy! #Forgotten</t>
  </si>
  <si>
    <t>TheNorthMSouth</t>
  </si>
  <si>
    <t>@Delta and @united, isn't the damage to your stocks and customer base worth investing in your staff? You're responsible for hiring them.</t>
  </si>
  <si>
    <t>alexstmartin3</t>
  </si>
  <si>
    <t>@AmericanAir was told someone will "eventually" help what kind of customer service is that??</t>
  </si>
  <si>
    <t>-120.58340150000001,44.145436450000005</t>
  </si>
  <si>
    <t>Oregon, USA</t>
  </si>
  <si>
    <t>DWCook</t>
  </si>
  <si>
    <t>Other than @attackit / @savAnacondaDont, this is my favorite flight attendant. Love this guy. Thanks, @southwestair. https://t.co/jKXQgsqetC</t>
  </si>
  <si>
    <t>Amanda_Carey</t>
  </si>
  <si>
    <t>@Delta But wait! What if my flight was not 24 hours ago (it was last week)? \U0001f914</t>
  </si>
  <si>
    <t>LindaMilazzo</t>
  </si>
  <si>
    <t>PatKinnane</t>
  </si>
  <si>
    <t>RT @Aviationdailyy: #UnitedAirlines captain sitting on the wing of a company #Boeing 747-422 directly above one of the 4 Pratt and Whitney\u2026</t>
  </si>
  <si>
    <t>Kolyin</t>
  </si>
  <si>
    <t>@AmericanAir But they're very sorry that this irrational, self-defeating policy upsets me because my loyalty "means\u2026 https://t.co/9KGQFJj5LA</t>
  </si>
  <si>
    <t>princessam__</t>
  </si>
  <si>
    <t>@bradyszuhaj @united Last time I flew it was with them and it was nightmare. My flight got cancelled too and I almo\u2026 https://t.co/Brx36ilGY9</t>
  </si>
  <si>
    <t>-89.230524,43.196783499999995</t>
  </si>
  <si>
    <t>Sun Prairie, WI</t>
  </si>
  <si>
    <t>So @delta literally wants to charge me $1000 to fly from Milwaukee to Seattle and back in may THANKS BUT NO THANKS</t>
  </si>
  <si>
    <t>-88.85189199999999,42.9187255</t>
  </si>
  <si>
    <t>Fort Atkinson, WI</t>
  </si>
  <si>
    <t>damnnearkilldem</t>
  </si>
  <si>
    <t>@Reflog_18 @united #FlySouthwest</t>
  </si>
  <si>
    <t>@SouthwestAir Mine should be in my new hire welcome basket, right? #SeeYaMonday</t>
  </si>
  <si>
    <t>tksportstweets</t>
  </si>
  <si>
    <t>Big Chair in Biz always better!\nHurry homb.  Thanks @Delta https://t.co/u9uCxVWCN9</t>
  </si>
  <si>
    <t>KKTreseder</t>
  </si>
  <si>
    <t>RT @OneNabi: Just asked who onboard this @AmericanAir flight was headed to the #WomensMarchOnWashington. Almost all the passengers. https:/\u2026</t>
  </si>
  <si>
    <t>therealjoeloo</t>
  </si>
  <si>
    <t>@SouthwestAir @Delta flight process was much smoother here at #FLL even though it was more expensive. Maybe I'll re\u2026 https://t.co/pB6q1JOGfZ</t>
  </si>
  <si>
    <t>-80.16771545,26.062405</t>
  </si>
  <si>
    <t>Dania Beach, FL</t>
  </si>
  <si>
    <t>ernestoadduci</t>
  </si>
  <si>
    <t>Here is my boy in a @united flight to IAH, first stop before #LosCabos Thanks to the captain and crew for the unfor\u2026 https://t.co/e8O4JRQHEL</t>
  </si>
  <si>
    <t>c_lewis97</t>
  </si>
  <si>
    <t>Never fly with @AmericanAir. You will waste your money and be stranded for almost 24 hours \U0001f60a\U0001f60a\U0001f60a\U0001f60a\U0001f60a\U0001f60a\U0001f60a\U0001f60a\U0001f60a\U0001f60a</t>
  </si>
  <si>
    <t>REAL_BEEFMAN</t>
  </si>
  <si>
    <t>@loomis489 @united @pinkfloyd Ask @United. Maybe they will reply to you. Ignoring me. #SMFail</t>
  </si>
  <si>
    <t>@united @pinkfloyd The SM team @united must be taking a nap. Normally very responsive. https://t.co/VUsA5ItvrV</t>
  </si>
  <si>
    <t>mrjamesmaskell</t>
  </si>
  <si>
    <t>Been on a dozen airlines in the last quarter... @JetBlue always the best. Thanks for being awesome #kids #luggage #muchneeded</t>
  </si>
  <si>
    <t>dperezaudio</t>
  </si>
  <si>
    <t>@JetBlue I'm told I should say, "Do you know who I am?" Does that work? \U0001f601 Just make sure everything is good for my Vegas flight next month.</t>
  </si>
  <si>
    <t>-118.1567104,33.8091715</t>
  </si>
  <si>
    <t>Long Beach, CA</t>
  </si>
  <si>
    <t>CodieInMyCup</t>
  </si>
  <si>
    <t>RT @SlimmySlim94: PLEASE SPREAD THIS!! I was paralyzed. I can't believe this happened to me!! @Delta kicked us off for speaking Arabic! htt\u2026</t>
  </si>
  <si>
    <t>bobbysaurus_rex</t>
  </si>
  <si>
    <t>I just played #GoBigBingo for the chance to win @VirginAmerica and Elevate partner prizes + offers. Start playing:  http://t.co/KDvh8jH7cV</t>
  </si>
  <si>
    <t>apajaimes</t>
  </si>
  <si>
    <t>RT @MsMagiera: Flew 6 @united flights in less than 2 wks. All 6 canceled / delayed. #1Kstatus didn't even autorebook. 11 missed mtgs. #nots\u2026</t>
  </si>
  <si>
    <t>mostlykayla</t>
  </si>
  <si>
    <t>jessisabel56</t>
  </si>
  <si>
    <t>Damn @SouthwestAir delayed 2 of my flights within the same fucking week. Never had an issue but I'm really rethinking flying w/ them again</t>
  </si>
  <si>
    <t>skrealestate</t>
  </si>
  <si>
    <t>@_CillaW @SarahKSilverman @KeeganAllen @PattyArquette @JustHeather8 @united Love you Sarah- but these folks were fl\u2026 https://t.co/nH6RxtK2Yc</t>
  </si>
  <si>
    <t>_tlukeee</t>
  </si>
  <si>
    <t>JuliaGulia24</t>
  </si>
  <si>
    <t>EWR--&amp;gt;CDG--&amp;gt;LHR--&amp;gt;EWR #criteo #workhardplayhard #paris #london #iheartbd @united @criteo</t>
  </si>
  <si>
    <t>@united found!</t>
  </si>
  <si>
    <t>@united Y make it so hard? Cancel direct flght, rebook me on late layover &amp;amp; only option 4 compensation is wait in 2 hr line @ airport?! #fml</t>
  </si>
  <si>
    <t>OscarReyes382</t>
  </si>
  <si>
    <t>stron003</t>
  </si>
  <si>
    <t>RT @Back2UsRadio: Why am I watching an empty priority lane while passengers with disabilities are standing in line?@SouthwestAir</t>
  </si>
  <si>
    <t>COEAerospace</t>
  </si>
  <si>
    <t>Retweeted Corporate &amp;amp; Cont Ed (@EvCC_CCEC):\n\nEvCC #GIAD17 Thank you ATS, @Delta @AlaskaAir @Boeing @COEAerospace,... https://t.co/8NiHMT3OD3</t>
  </si>
  <si>
    <t>RT @airlinegeeks: PHOTO: Crew rest area on the @United 787 Dreamliner. http://t.co/20nydx4ULK</t>
  </si>
  <si>
    <t>boldrick</t>
  </si>
  <si>
    <t>Not cool @AmericanAir #executiveplatinum #WTH #skipped https://t.co/IQABJ6DkHp</t>
  </si>
  <si>
    <t>@AmericanAir let's make a bet Ill be on 12-16 segs next month &amp;lt;50% will be 80s. I'll wager 10k miles I have more than 5 maint delays game?</t>
  </si>
  <si>
    <t>Oh @AmericanAir why am I loyal again? Amazing how many maint delays u have with 80s. Stuck in #ORD #samesong #difverse @fatreagan @CraytonD</t>
  </si>
  <si>
    <t>@AmericanAir I get weather delays. I don't dig gate &amp;amp; mech ones and no AC on old md80s while we wait out a storm. Total delay of over 5 hrs</t>
  </si>
  <si>
    <t>#AAdvantage 120 segments / year and getting fed up. I can fly #delta or #united out of AUS just as easily.</t>
  </si>
  <si>
    <t>gauntt_e</t>
  </si>
  <si>
    <t>RT @PhillipBuchanon: Thanks America Airlines for not letting me check my bag in 10 mins before the cut off time... smh \U0001f926\u200d\u2642\ufe0f #AmericanAirlin\u2026</t>
  </si>
  <si>
    <t>DavidBorstein</t>
  </si>
  <si>
    <t>KaylaMackey</t>
  </si>
  <si>
    <t>Landed at LAX a whole hour early. Woa. Thanks @JetBlue</t>
  </si>
  <si>
    <t>-77.01984057,38.90305154</t>
  </si>
  <si>
    <t>Washington, DC</t>
  </si>
  <si>
    <t>@SouthwestAir you're just as expensive as every other airline now. You can't get away with this no assigned seat thing. #mainstream</t>
  </si>
  <si>
    <t>si1very</t>
  </si>
  <si>
    <t>RT @AmericanAir: @si1very We're working hard to include Wi-Fi on all our planes, Chris. Our apologies yours didn't have it.</t>
  </si>
  <si>
    <t>blockwonkel</t>
  </si>
  <si>
    <t>@united: Passenger beat up and deplaned\n@AmericanAir: Mother hit in front of baby, bystander threatened\n@Delta: Hey\u2026 https://t.co/5zqwL8RvXH</t>
  </si>
  <si>
    <t>Daniel_Tracy</t>
  </si>
  <si>
    <t>SaruInt</t>
  </si>
  <si>
    <t>@SouthwestAir I'm so not happy with you. #customer for many years, disappointed. Very disappointed.</t>
  </si>
  <si>
    <t>-71.204591,42.505534499999996</t>
  </si>
  <si>
    <t>Burlington, MA</t>
  </si>
  <si>
    <t>suckmytaki</t>
  </si>
  <si>
    <t>joekarl</t>
  </si>
  <si>
    <t>-111.91214667,40.77265898</t>
  </si>
  <si>
    <t>Salt Lake City, UT</t>
  </si>
  <si>
    <t>@miah_ @Delta thanks miah! Will be getting home on Tuesday unfortunately :(</t>
  </si>
  <si>
    <t>-111.98189929,40.78711234</t>
  </si>
  <si>
    <t>kevinenglish11</t>
  </si>
  <si>
    <t>Thank you @AmericanAir for back 2 back canceled flights \U0001f44f\U0001f3fc</t>
  </si>
  <si>
    <t>mort_twain</t>
  </si>
  <si>
    <t>What if hotels did what #UnitedAirlines did, knocked at your door and dragged you out of your room and threw you in the street? #Brutality</t>
  </si>
  <si>
    <t>beverlypedigo</t>
  </si>
  <si>
    <t>Flight booked #nextadventure #AA @AmericanAir Ready for next #wheelsup</t>
  </si>
  <si>
    <t>-85.9252091,36.9945735</t>
  </si>
  <si>
    <t>Glasgow, KY</t>
  </si>
  <si>
    <t>awardmagic</t>
  </si>
  <si>
    <t>@DeltaPoints I guess the new fees are "Pay what we tell you." @Delta - fly the #unhappyskies</t>
  </si>
  <si>
    <t>@jayhawknj @AmericanAir Don't be jealous, it's not an exclusive thing (though man, I wish it was)!</t>
  </si>
  <si>
    <t>@AmericanAir Any idea what's wrong with your EXP call line?</t>
  </si>
  <si>
    <t>Well, which one is it?! From a 737 lav on @united #travel #funnysign http://t.co/rf9xjRvIyg</t>
  </si>
  <si>
    <t>1/2 Sorry to say, but @AmericanAir has a BIG-time IT flaw. If an EXP's SWU clears, their special meals are taken off the flight.</t>
  </si>
  <si>
    <t>@USAirways I always do when you UG my +1 without needing the stickers @AmericanAir normally takes :-) #smilingwide</t>
  </si>
  <si>
    <t>@AmericanAir Define "enjoyed." Haha... I really think EXPLT should come with a gym membership! #fat #cookiecalories #whocares #yummmmm</t>
  </si>
  <si>
    <t>@AmericanAir #FAIL. All I wanted (after pulling an all-nighter) was water or coffee before taking off. No PDB in F today. #shame  (AA183)</t>
  </si>
  <si>
    <t>RT @TravelSummary: You know what's sad? @Delta is probably looking at @AmericanAir and @USAirways changes w/ no notice and saying "Damn...t\u2026</t>
  </si>
  <si>
    <t>If you haven't heard, @AmericanAir pulled a fast one and HUGELY devalued their award chart(s) with unannounced changes. #unhappyexplt</t>
  </si>
  <si>
    <t>@AmericanAir Not back on "us" but back on AA. Big difference. Did I mention I'm also on an A321? A far cry from what you would provide :-)</t>
  </si>
  <si>
    <t>@AmericanAir I'll take that as a "yes!" #WishfulThinking</t>
  </si>
  <si>
    <t>@OneMileataTime @jamucsb @AmericanAir haha. Can't wait.</t>
  </si>
  <si>
    <t>RT @JohnnyJet: I reallly dislike how @Delta makes their flight attendants push their credit card over the PA system in the middle of the fl\u2026</t>
  </si>
  <si>
    <t>@AmericanAir You'll be glad to know we've helped four clients in the last two days use AAdvantage miles! Plus, one honeymoon on EY to MLE!</t>
  </si>
  <si>
    <t>@AmericanAir Between the two of us, people can get just about anywhere on Earth with their miles! We make a pretty good team :-)</t>
  </si>
  <si>
    <t>@DaleReardon @AmericanAir Unfortunately not. Only within the "India subcontinent and Middle East."</t>
  </si>
  <si>
    <t>RT @hharteveldt: .@AmericanAir to implement @USAirways overbooking model  ASAP, says #airline president Scott Kirby #strategy #PaxEx</t>
  </si>
  <si>
    <t>RT @FlyerTalk: Today @AmericanAir and @USAirways Will Be Launching the First Phase of Their Codeshare Agreement http://t.co/i2HsZvfU3d</t>
  </si>
  <si>
    <t>RT @OneMileataTime:@AmericanAir upgraded their Admirals Club cookies from the year past expiration packaged variety to actually edible ones!</t>
  </si>
  <si>
    <t>justin4asu</t>
  </si>
  <si>
    <t>I'm wondering if #SWCO webcast was actually run by #United because the stream is dragging</t>
  </si>
  <si>
    <t>BWDnow</t>
  </si>
  <si>
    <t>RT @BraddJaffy: Statement from @United Airlines CEO Oscar Munoz: \u201cI apologize for having to re-accommodate these customers.\u201d\n\nThat's one wa\u2026</t>
  </si>
  <si>
    <t>LaborNurseHynda</t>
  </si>
  <si>
    <t>@SouthwestAir the crew on flight 1492 was great! Thanks for this much appreciated treat 5 hrs in. #coffeeaddict https://t.co/gLrx2WoyYI</t>
  </si>
  <si>
    <t>-122.2964883,47.4425832</t>
  </si>
  <si>
    <t>Margo221</t>
  </si>
  <si>
    <t>RT @JayShef: Jimmy Carter is on my plane to DC from ATL and just shook every hand of every passenger. #swoon #atl #delta https://t.co/y6oto\u2026</t>
  </si>
  <si>
    <t>@mmpadellan @Lkgrube @Delta @TheSun Emboldened by Trump, this is just the beginning. #NeverMyPresident</t>
  </si>
  <si>
    <t>Phoebeknowsbest</t>
  </si>
  <si>
    <t>@united Thank you for the sweet gift! Next stop- Japan!!! #Tokyo #MileagePlus http://t.co/wcEkkte6VC</t>
  </si>
  <si>
    <t>aliglenesk</t>
  </si>
  <si>
    <t>@united I want to refund a first-class upgrade &amp;amp; fly economy instead. Your agents said I could change to economy for free but refund unsure</t>
  </si>
  <si>
    <t>@Delta Please hold flight 1244 to JAC tonight so the many passengers from delayed SF flight 5709 can make it #lastflightofthenight</t>
  </si>
  <si>
    <t>janysssss94</t>
  </si>
  <si>
    <t>-104.92209349999999,39.713563</t>
  </si>
  <si>
    <t>Denver, CO</t>
  </si>
  <si>
    <t>sprouse</t>
  </si>
  <si>
    <t>Upset to hear that @united put a damper on my brother's first vacation in 12 years w/ a computer malfunction, canceled flight, and lost bags</t>
  </si>
  <si>
    <t>lburdick_26</t>
  </si>
  <si>
    <t>Should I be worried that there is a hole in my window? #Delta #doublepanesaregood</t>
  </si>
  <si>
    <t>_kaileemilne</t>
  </si>
  <si>
    <t>RT @Cubs: .@RizzoFoundation and @AmericanAir teamed up to surprise a brave young fan. #ThatsCub https://t.co/zR01kUkUUO</t>
  </si>
  <si>
    <t>jasoncupp</t>
  </si>
  <si>
    <t>This photo makes me smile.   #mom #dad #vacation @united @ Denver International Airport https://t.co/jd2yGfgitp</t>
  </si>
  <si>
    <t>@15JudicialCASA @united Thank you, didn't realize the weather was so bad!   Safety is ALWAYS first!</t>
  </si>
  <si>
    <t>I learned as a young kid, it's always best to take the high road.   Well done @united - I'm proud to have you as our CEO, Oscar.</t>
  </si>
  <si>
    <t>-87.732013,41.833584450000004</t>
  </si>
  <si>
    <t>I'm a proud @united 1k and here are my thoughts on today's news article about a passenger from ORD-SDF yesterday.\u2026 https://t.co/RIqWQWh4kZ</t>
  </si>
  <si>
    <t>-94.5592817,39.1000485</t>
  </si>
  <si>
    <t>Fourth time in the club in the last 30 days.   They remember me now.   Back to #KC! (at @United Club in Boston, MA) https://t.co/AJdou2XSMi</t>
  </si>
  <si>
    <t>-71.01727252,42.36143436</t>
  </si>
  <si>
    <t>@imacsweb @united @Amex Plat gets you into Centurion Club...  It's my favorite clubs on earth!</t>
  </si>
  <si>
    <t>wvudave3</t>
  </si>
  <si>
    <t>@AmericanAir thanks for not holding my flight for 5 mins bc my connection was delayed an hr and making me wait 2.5 hrs for the next one</t>
  </si>
  <si>
    <t>Oh hey #SanFran #GoldenGateBridge #Marin #Alcatraz - thanks for the great #3E view @united #FlyerFriendly https://t.co/xTUneCRgrR</t>
  </si>
  <si>
    <t>I'm at @United Club in Chicago, IL https://t.co/mffbx3TgOV</t>
  </si>
  <si>
    <t>-87.91070938,41.97863479</t>
  </si>
  <si>
    <t>Awesome @united crew in middle seat in exit row between two 1k's with open seats elsewhere - so much for protecting seats next to a 1k...</t>
  </si>
  <si>
    <t>I love the @united reply to @petershankman kudos on apology video said it was "not associated" ^MR #SocialMediaFail http://t.co/4hEy50XkQc</t>
  </si>
  <si>
    <t>LisaChavarria</t>
  </si>
  <si>
    <t>CFD and @united employees pose before the #Chicago crew heads to Puerto Rico.  @nbcchicago https://t.co/e60jOlXwJX</t>
  </si>
  <si>
    <t>aleevee12</t>
  </si>
  <si>
    <t>RT @MTVBananas: Things that will get you kicked off a #UnitedAirlines flight:\n1. Wearing Yoga pants\n2. Having a United Airlines ticket</t>
  </si>
  <si>
    <t>RaymondsRad</t>
  </si>
  <si>
    <t>RT @J_rod14LA: @BadVibesPedro @ActuallyCryBaby @ScHoolboyQ @united My monkey taking the Northside https://t.co/bQbFtXcESE</t>
  </si>
  <si>
    <t>adammshankman</t>
  </si>
  <si>
    <t>@GhostPanther welcome to my in-flight Sophie's Choice. @delta https://t.co/vn9DEVGMNn</t>
  </si>
  <si>
    <t>emilykohara</t>
  </si>
  <si>
    <t>"Why do you only fly delta?" Love @Delta airlines \u2764\ufe0f https://t.co/pAUeDBQmnW</t>
  </si>
  <si>
    <t>liquidprofessor</t>
  </si>
  <si>
    <t>-3.20300845,55.943195499999995</t>
  </si>
  <si>
    <t>Edinburgh, Scotland</t>
  </si>
  <si>
    <t>@delta delivered 2 out of 3 bags. Bad landing gear on syr to JFK flight,  now missing luggage.\u2026 https://t.co/AMCR4xdAOn</t>
  </si>
  <si>
    <t>-0.48635097,51.47164054</t>
  </si>
  <si>
    <t>Hillingdon, London</t>
  </si>
  <si>
    <t>finessedoctor_</t>
  </si>
  <si>
    <t>@JetBlue @AmericanAir @SouthwestAir which one of  y'all tryna give me a free ticket to ATL.</t>
  </si>
  <si>
    <t>kayleatattoli</t>
  </si>
  <si>
    <t>@Delta please check your DM's, I'm a bit frustrated</t>
  </si>
  <si>
    <t>slouellette</t>
  </si>
  <si>
    <t>(1/2) Another flight on @VirginAmerica since @AlaskaAir got involved, another massive headache...</t>
  </si>
  <si>
    <t>At least I have a timeline to figure out who my next airline is and what to do with 100k+ miles @VirginAmerica \u2764\ufe0f,\u2026 https://t.co/YSygHpXaec</t>
  </si>
  <si>
    <t>"@VirginAmerica: @slouellette We'll pass along your suggestion ;)" ...maybe Santa is real \U0001f64f</t>
  </si>
  <si>
    <t>Ashleyy_Bruder</t>
  </si>
  <si>
    <t>@AmericanAir 5 flights for our honeymoon last week and all went flawlessly! Thank you!!</t>
  </si>
  <si>
    <t>aidandelaney97</t>
  </si>
  <si>
    <t>RT @ShooterMcGavin_: When you park in a @United employees parking spot https://t.co/8YZYC5cjsQ</t>
  </si>
  <si>
    <t>IndieCardboard</t>
  </si>
  <si>
    <t>@GamingRulesVids @InsertStrawHere @AmericanAir Let's hope the pilot doesn't read this and think, " You, know, I bet\u2026 https://t.co/pNcDjJWDHz</t>
  </si>
  <si>
    <t>-95.9136419,36.1093915</t>
  </si>
  <si>
    <t>Tulsa, OK</t>
  </si>
  <si>
    <t>second_stringer</t>
  </si>
  <si>
    <t>RT @TSAgov: ADVISORY: PASSENGERS REFUSING TO SIGN #TSA BLOOD OATH WILL BE VOLUNTARILY RE-ACCOMMODATED TO STANDBY ON @AMERICANAIR. #COMEYED</t>
  </si>
  <si>
    <t>longoria07</t>
  </si>
  <si>
    <t>The Stevie Nicks! \u2764\ufe0f #stevienicks #dallas #americanairlinescenter #aac #sundayfunday\u2026 https://t.co/cYEHNuU4yg</t>
  </si>
  <si>
    <t>-96.81027835,32.79048555</t>
  </si>
  <si>
    <t>timwindsor</t>
  </si>
  <si>
    <t>RT @nihalf: Oh dear, that's some unfortunate timing #unitedAIRLINES https://t.co/lZDlcxtfxf</t>
  </si>
  <si>
    <t>jonbeach</t>
  </si>
  <si>
    <t>lifeofcyn</t>
  </si>
  <si>
    <t>Proud #unionmember! #sagaftramember @sagaftra #united #actress #hollywood #ldw http://t.co/k6ub9J045e</t>
  </si>
  <si>
    <t>K_Mcnay</t>
  </si>
  <si>
    <t>RT @AmericanAir: Effective immediately, we will no longer transport buffalo, elephant, leopard, lion or rhino trophies.</t>
  </si>
  <si>
    <t>eli104</t>
  </si>
  <si>
    <t>@Delta good morning from JFK! https://t.co/Egzh4zBQUq</t>
  </si>
  <si>
    <t>-73.7812103912694,40.639000008367105</t>
  </si>
  <si>
    <t>Delta SkyClub &amp; SkyDeck</t>
  </si>
  <si>
    <t>@JetBlue that's ok for the future. Just resent DM, waiting to find out about THIS trip.</t>
  </si>
  <si>
    <t>bryancarguy</t>
  </si>
  <si>
    <t>This is my #damnnoupgrade and #nowifi face. @delta you let me down. \U0001f622 (@ My Ass On a Plane) https://t.co/bd8l4W2wjY https://t.co/PQNyaDFqu1</t>
  </si>
  <si>
    <t>-94.71225739,39.30047607</t>
  </si>
  <si>
    <t>I'm at American Airlines Admirals Club DFW-A - @americanair in DFW Airport, TX https://t.co/wSzLl4JRPn</t>
  </si>
  <si>
    <t>-97.03622818,32.90428975</t>
  </si>
  <si>
    <t>RomanOnTheRadio</t>
  </si>
  <si>
    <t>Hey @AmericanAir ... flew Flight 2642 from OC to Chicago today ... an excellent flight! ... thought you'd like to hear that ...</t>
  </si>
  <si>
    <t>nicholi57</t>
  </si>
  <si>
    <t>@maxspire, @americanair movies &amp;gt; @JetBlue &amp;amp; @virginamerica. Who knew!?</t>
  </si>
  <si>
    <t>#TheOcho isn\u2019t available on @JetBlue!?! #ESPN8TheOcho</t>
  </si>
  <si>
    <t>\u201cSorry, the crew has timed out\u201d\nA delay by any other name is @JetBlue. #stillinboston</t>
  </si>
  <si>
    <t>SherryMarek</t>
  </si>
  <si>
    <t>RT @dhmeyer: .@andrewzimmern on Driving Change, Fork and the Road from @Delta SKY https://t.co/zDOK7KQW7O</t>
  </si>
  <si>
    <t>KOnocomment</t>
  </si>
  <si>
    <t>@Delta Thanks for your awesome support of @CovenantHouse https://t.co/Yp3NyXZbWl</t>
  </si>
  <si>
    <t>erikfoto</t>
  </si>
  <si>
    <t>#miamiheat #lebron #lebronjames #clevelandcavaliers #nba #basketball #americanairlinesarena\u2026 https://t.co/28o8GbzyNZ</t>
  </si>
  <si>
    <t>-80.18823458,25.7813614</t>
  </si>
  <si>
    <t>jpsarj51</t>
  </si>
  <si>
    <t>IamSantwon</t>
  </si>
  <si>
    <t>@AmericanAir My main concern is that I don't get stuck in Dallas AGAIN tonight and risk missing my flight to Sweden\u2026 https://t.co/nbnVPljJLk</t>
  </si>
  <si>
    <t>RT @AmericanAir: @IamSantwon Our apologies for any rudeness. We strive to provide exceptional service at all times and sure don't like hear\u2026</t>
  </si>
  <si>
    <t>RT @AmericanAir: @IamSantwon We're sorry for the diversion, but mother nature isn't playing nicely right now and safety is our top priority\u2026</t>
  </si>
  <si>
    <t>Please somebody else ANYBODY else. I will specifically request NOT to fly @americanair anymore. https://t.co/7EbW5CspNh</t>
  </si>
  <si>
    <t>Sooooo @AmericanAir it's been 2 months going on three and I have yet to hear back from you all..... I've been more than patient \U0001f612</t>
  </si>
  <si>
    <t>christophermm66</t>
  </si>
  <si>
    <t>Make something happen, lets fly @jetblue  to #LA @ThunderPunchU</t>
  </si>
  <si>
    <t>-81.5896905,30.60655095</t>
  </si>
  <si>
    <t>Yulee, FL</t>
  </si>
  <si>
    <t>JoshuaWDelano</t>
  </si>
  <si>
    <t>RT @Autry: OH SNAP. @Delta may have some splain' to do https://t.co/mep6x30on5</t>
  </si>
  <si>
    <t>RT @AnnCoulter: .@Delta didn\u2019t give my extra room seat to an air marshall or tall person.  Here\u2019s the woman given my PRE-BOOKED seat: https\u2026</t>
  </si>
  <si>
    <t>AshleySiloac</t>
  </si>
  <si>
    <t>ghettoisto</t>
  </si>
  <si>
    <t>@Delta #alwayssomething leaving gate hour late</t>
  </si>
  <si>
    <t>"bfast?" / "idk. this has never happened before" i only have to eat w/ medication @Delta #nbd #flight3403 #firstclass #fail #baitandswitch</t>
  </si>
  <si>
    <t>and it begins...40 becomes 50 min "pitstop" &amp;amp; haven't even boarded @Delta #fail #baitandswitch #flight3403</t>
  </si>
  <si>
    <t>@AmericanAir why would you pull our coplilot AS we're boarding AFTER we boarded late bc u couldn't get the cabin crew here on time?! #5508</t>
  </si>
  <si>
    <t>@AmericanAir thank you. might need to be. still on the ground :/</t>
  </si>
  <si>
    <t>@AmericanAir and since you know it's busy how about staffing for #travelseason</t>
  </si>
  <si>
    <t>RosenPaxton</t>
  </si>
  <si>
    <t>RT @MakerBayfield: #KState can officially thank #AmericanAirlines for pissing us off last night. #BoomerSooner</t>
  </si>
  <si>
    <t>karlaagiovanna</t>
  </si>
  <si>
    <t>RT @ReaganBattalion: This is a doctor who paid for his ticket. He was dragged off his flight, beaten up, so a @united employee could take h\u2026</t>
  </si>
  <si>
    <t>tmount</t>
  </si>
  <si>
    <t>@thegirlandglobe @united @MountRM I have. Its nice. What's the comparison though?</t>
  </si>
  <si>
    <t>@thegirlandglobe @united Oh, you know, just a run of the mill destination; trying to do NYE in SYD (@MountRM bucket\u2026 https://t.co/fhvYhmvt8M</t>
  </si>
  <si>
    <t>@RobertDwyer @JetBlue So long as the plane isn't flying Sideways - you're good!</t>
  </si>
  <si>
    <t>Its not even a #TravelHack - Just fly @JetBlue cc: @martysg https://t.co/vvtbpicfaX</t>
  </si>
  <si>
    <t>RT @AirlineFlyer: What's that, you say? There aren't enough cheap flights to Iceland already? Good news!\n\n@united starts EWR-KEF seasonally\u2026</t>
  </si>
  <si>
    <t>@AmericanAir I have to say, your entire crew on AA1437 BWI-MIA is spectacular. They definitely kept ya'll out of the headlines! (1/2)</t>
  </si>
  <si>
    <t>@AmericanAir Aww... guess I'll prepare myself to fly with the masses... https://t.co/KYGMjiVRxa</t>
  </si>
  <si>
    <t>RT @BrianKal: Happy National Aviation Day!!! #avgeek \n\nReusing this awesome @JetBlue from 2 years ago\n\nYes, I check all the boxes https://t\u2026</t>
  </si>
  <si>
    <t>-77.2369685,38.8051145</t>
  </si>
  <si>
    <t>Maryland, USA</t>
  </si>
  <si>
    <t>@miffSC @TProphet @SouthwestAir Sounds to me like its just "oh well" - post coming tomorrow.</t>
  </si>
  <si>
    <t>No wifi on this @SouthwestAir 737-700 to MCO! A few folks looked like they were seriously considering deboarding after that announcement!</t>
  </si>
  <si>
    <t>@boilernuke @AmericanAir @garyleff I guess I was giving the twitter team the bit of credit for at least trying to h\u2026 https://t.co/mJcJccvmKe</t>
  </si>
  <si>
    <t>Yet @SouthwestAir can't build one into their seats, which I'm sure cost so much more... #PaxEx https://t.co/Bx5op4rvBe</t>
  </si>
  <si>
    <t>@GoldboxATL @Delta Congratulations!</t>
  </si>
  <si>
    <t>I forgot that you get stuck with the same line as people checking bags on @SouthwestAir for checking into internati\u2026 https://t.co/FNlvMxUZhH</t>
  </si>
  <si>
    <t>@garyleff @AmericanAir Well, in all fairness - pax are not supposed to queue for the forward lav, so if he was watc\u2026 https://t.co/nCVHEt4CO5</t>
  </si>
  <si>
    <t>@PointsToPointB @Delta At least ya'll have something... at @BWI_Airport we have an airspace club, but in the least\u2026 https://t.co/ovlvjRYiPM</t>
  </si>
  <si>
    <t>@turnbullben @Delta Well, it isn't necessarily a sweet country road, but...</t>
  </si>
  <si>
    <t>@ZachHonig @JTGenter @united It always boggles my mind why people put such things in their bodies that they spit ou\u2026 https://t.co/jzAWVgjA64</t>
  </si>
  <si>
    <t>gregsandiego</t>
  </si>
  <si>
    <t>@iain_mk2 @gbrockell @AnnCoulter @Delta Delta got arrogant because people sided with them. I hope @AnnCoulter sues\u2026 https://t.co/iChjbXY2R6</t>
  </si>
  <si>
    <t>RT @ITZDANNNO: Whoever made this is genius #NewUnitedAirlinesMottos #unitedAIRLINES #boycottunited #BoycottUnitedAirlines https://t.co/MiMm\u2026</t>
  </si>
  <si>
    <t>RT @USAnonymous: So @united is basically saying; "We asked for volunteers and no one said yes, so we called the cops." #6</t>
  </si>
  <si>
    <t>@Delta has 120V outlets on the B717-200 - Thank you</t>
  </si>
  <si>
    <t>catherinebem</t>
  </si>
  <si>
    <t>Lmfao the guy next to me said this airline makes it seem like its a club in here #VirginAmerica</t>
  </si>
  <si>
    <t>KMillar15</t>
  </si>
  <si>
    <t>Chris Sale has arrived, but if you ask him, there's no rest until we have a championship. @Delta  #DeltaArrivals #ad https://t.co/PEy1vpvTgP</t>
  </si>
  <si>
    <t>heidiheilig</t>
  </si>
  <si>
    <t>Hey @AmericanAir I will be travelling from NYC to Honolulu this christmas but not on your planes. Please address yo\u2026 https://t.co/GCth2StExs</t>
  </si>
  <si>
    <t>seeksboston26mi</t>
  </si>
  <si>
    <t>Watching the #coloradorockies from 32,000 ft. on @united  enroute to Italy! Go Rockies! @ROOTSPORTS_RM\u2026 https://t.co/TZbw82nAlR</t>
  </si>
  <si>
    <t>_chrismeeks_</t>
  </si>
  <si>
    <t>Shout out to @Delta I'm stuck in Canada for another night.\U0001f1e8\U0001f1e6</t>
  </si>
  <si>
    <t>-104.64089399999999,50.45513600000001</t>
  </si>
  <si>
    <t>Regina, Saskatchewan</t>
  </si>
  <si>
    <t>tjdelreno</t>
  </si>
  <si>
    <t>@JimNorton @AmericanAir I would hate\nTo have no gate\nThat's not great</t>
  </si>
  <si>
    <t>flacaguerrerog</t>
  </si>
  <si>
    <t>Dias como hoy, me recuerdan el p\xe9simo servicio que tiene @AmericanAir que pena que sea el \xfanico vuelo directo Quito Dallas</t>
  </si>
  <si>
    <t>B_Dominguez_97</t>
  </si>
  <si>
    <t>RT @AmericanAir: @rbrunkenhoefer Please let us know if we can assist you with a reservation, Ross.</t>
  </si>
  <si>
    <t>RYANJ_TUA64</t>
  </si>
  <si>
    <t>RT @kaylyn_davis: #flythefriendlyskies @united no words. This poor man!! https://t.co/rn0rbeckwT</t>
  </si>
  <si>
    <t>byRHSin</t>
  </si>
  <si>
    <t>@Delta thank you @Delta | myself and @bySamanthaKing really appreciate the comfort and ease of flying with you!</t>
  </si>
  <si>
    <t>Violetonresumes</t>
  </si>
  <si>
    <t>#whereisskylar he's taking a trip @FLLFlyer @KeiserU @SouthwestAir https://t.co/4gtm37Cqlm</t>
  </si>
  <si>
    <t>StyleandReason</t>
  </si>
  <si>
    <t>.@united I hear the aisles are wider... https://t.co/cldSfQOMc1</t>
  </si>
  <si>
    <t>-111.85839849999999,33.63933985</t>
  </si>
  <si>
    <t>Scottsdale, AZ</t>
  </si>
  <si>
    <t>dpequestrian</t>
  </si>
  <si>
    <t>@AmericanAir ur response is a perfect example of y 2 fly @united Preventable issues ignored followed by horrific cust serv no comp #arrogant</t>
  </si>
  <si>
    <t>BadLobsterBrew</t>
  </si>
  <si>
    <t>RT @SouthwestAir: @BadLobsterBrew Your inflight experience is important to us. Glad to know we were able to make yours more enjoyable! ^NA</t>
  </si>
  <si>
    <t>KeoTmetuchl</t>
  </si>
  <si>
    <t>I need to learn that cheap flights are never worth it #UnitedAirlinesSuck</t>
  </si>
  <si>
    <t>Damn #UnitedAirlines, back at it with those cancelled flights #mypretendspringbreak</t>
  </si>
  <si>
    <t>JustJohnell</t>
  </si>
  <si>
    <t>@Delta I was just rudely made to pay for my carry on bag. I usually have a good experience when flying with y'all</t>
  </si>
  <si>
    <t>gregstier</t>
  </si>
  <si>
    <t>"Eviction with conviction!" What are some other new slogans @united may consider? #UnitedAirlines  https://t.co/iWw7BHe3CU</t>
  </si>
  <si>
    <t>-105.5508905,38.997935999999996</t>
  </si>
  <si>
    <t>Keyyahnuhhh</t>
  </si>
  <si>
    <t>RT @duncantrussell: If @united had offered one million dollars to each person willing to get off the plane they would have saved 700 millio\u2026</t>
  </si>
  <si>
    <t>merrellgomez</t>
  </si>
  <si>
    <t>jaboo54</t>
  </si>
  <si>
    <t>PatrickSleem</t>
  </si>
  <si>
    <t>@Delta Very poor service because of your poor planing. #NeverFlyDelta</t>
  </si>
  <si>
    <t>@Delta #TrippleFail *MA The majority of passengers on short flights always carry on. U should have used a larger aircraft since it was full.</t>
  </si>
  <si>
    <t>Landing in MSY! #nofilter #delta #canyunrealness #fall2015preview https://t.co/YpD854rxk2</t>
  </si>
  <si>
    <t>Returning home. #United @ Buffalo, New York. International Airport!! http://t.co/fIbiRwRy9b</t>
  </si>
  <si>
    <t>-78.73101604,42.9355718</t>
  </si>
  <si>
    <t>#jetblue your customer service sucks. Delaying our flight 1272 4.5 hrs because you haven't scheduled flight crew is unacceptable!</t>
  </si>
  <si>
    <t>-80.14682351,26.07108805</t>
  </si>
  <si>
    <t>clem_trading</t>
  </si>
  <si>
    <t>RT @amo_thinktwice: [REPUTATION] L'affaire #UnitedAIRLINES r\xe9sum\xe9e en 2 tweets. Merci @Nico_VanderB @MC_Fontaine #ComDeCrise https://t.co/d\u2026</t>
  </si>
  <si>
    <t>jammasternate</t>
  </si>
  <si>
    <t>@brianbreslin @AmericanAir For me the answer is super easy - Chase card. United points/awards are better even if I\u2026 https://t.co/oHqySATQLm</t>
  </si>
  <si>
    <t>KateMarin23</t>
  </si>
  <si>
    <t>SLCFREDj</t>
  </si>
  <si>
    <t>An hour and a half early and I don't think I'm making my flight! @TSA @SouthwestAir @flyLAXairport you've outdone yourselves</t>
  </si>
  <si>
    <t>RT @jsphschmidt: @SouthwestAir @Fear_Jake is that it? That's how your fixing the issue. How about voucher for our next flight?</t>
  </si>
  <si>
    <t>shelbyhealy</t>
  </si>
  <si>
    <t>@Delta The fuck away from @AnnCoulter #TeamDelta</t>
  </si>
  <si>
    <t>T10xJ4</t>
  </si>
  <si>
    <t>@TinkHere @Delta Homophobe. Get with the program. Its the 21st century. Love is love no matter what.</t>
  </si>
  <si>
    <t>JRTE1113</t>
  </si>
  <si>
    <t>RT @andrearumbaugh: Houston, we have a flight to #Cuba. @United gets approval for Saturday nonstop service from @iah to Havana https://t.co\u2026</t>
  </si>
  <si>
    <t>Matt_Kanagawa</t>
  </si>
  <si>
    <t>1marketingqueen</t>
  </si>
  <si>
    <t>RT @theGrio: #AmericanAirlines reps that spoke with Tamika Mallory also agreed that the pilot mishandled the situation: https://t.co/sMTV65\u2026</t>
  </si>
  <si>
    <t>RT @CassadyF: .@AmericanAir this is unacceptable. I know @TamikaDMallory didn't deserve this. And 1 yr after @RevBarberII was kicked off yo\u2026</t>
  </si>
  <si>
    <t>RT @TamikaDMallory: @AmericanAir The @AmericanAir pilot, before kicking me off the plane, asked me "are you gonna behave?" As if I'm not a\u2026</t>
  </si>
  <si>
    <t>StephFloraTIU</t>
  </si>
  <si>
    <t>Really wish @united would give us a free drink for delaying our flight 2 hours to another airport for a mechanical issue \U0001f62d</t>
  </si>
  <si>
    <t>amyzambranoyoga</t>
  </si>
  <si>
    <t>Yoga at 38,000 ft in the air!! Thanks @united for a wonderful cross country flight!! #unitedairlines #hemigram\u2026 https://t.co/nc1yoB44nQ</t>
  </si>
  <si>
    <t>YurViewNE</t>
  </si>
  <si>
    <t>Watching @Rhodymbb vs. @VCU_Hoops on the way to #SXSW. Thanks @SouthwestAir! #GoRhody #A10MBB #MarchMadness https://t.co/0T9ABIHgKe</t>
  </si>
  <si>
    <t>antoniomontee</t>
  </si>
  <si>
    <t>hairy_caul</t>
  </si>
  <si>
    <t>RT @ConnorSouthard: I now support seasteading because it allows us to put everyone who empathizes with @united on an isolated target for na\u2026</t>
  </si>
  <si>
    <t>benson304</t>
  </si>
  <si>
    <t>Kristenvandine</t>
  </si>
  <si>
    <t>RT @SouthwestAir: @lexxaye We're sorry to hear you're upset, Fatniss. Anything we can do to help out? ^VP</t>
  </si>
  <si>
    <t>amerlucci</t>
  </si>
  <si>
    <t>@united A $10 food voucher is the best you can do?  I'm losing a day, and a good nights sleep since I never sleep o\u2026 https://t.co/xHGb7TVMlC</t>
  </si>
  <si>
    <t>DSA_NorthTexas</t>
  </si>
  <si>
    <t>RT @transportworker: Our @SouthwestAir brothers and sisters are ready to fight with us. DFW, Terminal D, come join us! #TodayWeUniteDFW htt\u2026</t>
  </si>
  <si>
    <t>carolinagrzaa</t>
  </si>
  <si>
    <t>@camerondallas @AmericanAir You're coming to dallas??</t>
  </si>
  <si>
    <t>alexpanagiotopo</t>
  </si>
  <si>
    <t>USN_Rhawkman</t>
  </si>
  <si>
    <t>Remember the song "@united Breaks Guitars"?\n\nApparently they break customers too!</t>
  </si>
  <si>
    <t>-97.75187604999999,30.4569551</t>
  </si>
  <si>
    <t>Jollyville, TX</t>
  </si>
  <si>
    <t>kirkholmes</t>
  </si>
  <si>
    <t>RT @CityOfLasVegas: Tomorrow, the Salvation Army and @united are hosting a community meal at 35 West Owens in #dtlv. Anyone in need is welc\u2026</t>
  </si>
  <si>
    <t>BrianBaute</t>
  </si>
  <si>
    <t>@AmericanAir Experiencing multiple delays of AA4486 YYZ-CLT. Currently showing departing 2230 from gate A7. Can you provide an update?</t>
  </si>
  <si>
    <t>-79.616073,43.555244</t>
  </si>
  <si>
    <t>Mississauga, Ontario</t>
  </si>
  <si>
    <t>SouLFulGatherin</t>
  </si>
  <si>
    <t>So I get to my flight and  @jetblue is kind enough to have a @disclosure Live Concert on their screens\u2026 http://t.co/jNyJntTsQy</t>
  </si>
  <si>
    <t>-80.14675862,26.07103665</t>
  </si>
  <si>
    <t>KCBIC</t>
  </si>
  <si>
    <t>The movies yall had on the flight were flames yo @AmericanAir</t>
  </si>
  <si>
    <t>Junxfudkid</t>
  </si>
  <si>
    <t>LadyAngelaL</t>
  </si>
  <si>
    <t>_MrCarroll</t>
  </si>
  <si>
    <t>RT @JOEL9ONE: @fcoxx_91 @Delta Fletcher, we don't give a shit. Grab some extra pretzels and sit tight.</t>
  </si>
  <si>
    <t>@dkansaraa @Delta does reconsidering mean u leaving the plan mid flight cuz I'm all for that</t>
  </si>
  <si>
    <t>DareSutton</t>
  </si>
  <si>
    <t>ToriTowoe</t>
  </si>
  <si>
    <t>nikhak</t>
  </si>
  <si>
    <t>Still stuck at @LAS. Awaiting our flight via @SouthwestAir. Chicago, we're coming back to you... e v e n t u a l l\u2026 https://t.co/LYiStBLaX0</t>
  </si>
  <si>
    <t>-115.13516489999999,36.0609645</t>
  </si>
  <si>
    <t>50shadesofJrD</t>
  </si>
  <si>
    <t>I'm at @VirginAmerica Terminal (Jamaica, NY) http://t.co/kQ5PRJOOOR</t>
  </si>
  <si>
    <t>-73.7802682,40.64194797</t>
  </si>
  <si>
    <t>BostonRaleigh</t>
  </si>
  <si>
    <t>@AnnCoulter @Delta I Fly with @JetBlue when ever I can, they still treat you like a human being and you come 1st !</t>
  </si>
  <si>
    <t>-79.86103374999999,35.1704985</t>
  </si>
  <si>
    <t>North Carolina, USA</t>
  </si>
  <si>
    <t>@jkbrewjr @Delta Give them a break, they didn't know until it came out</t>
  </si>
  <si>
    <t>LetsBendReality</t>
  </si>
  <si>
    <t>RT @Skylerbadenoch: #wheelsup in 10 min on @AmericanAir to #LA for @TVdub @buildOn &amp;amp; #teamhollywood's #LovelifeBuildOn event. @givfoods htt\u2026</t>
  </si>
  <si>
    <t>jetpackn</t>
  </si>
  <si>
    <t>Everything about this @AlaskaAir flight is making me miss @VirginAmerica.  No comparison.</t>
  </si>
  <si>
    <t>Thanks for the great trip @VirginAmerica / Disney princess turned pilot #vx1936 https://t.co/TKj5e7csJo</t>
  </si>
  <si>
    <t>EricCox24</t>
  </si>
  <si>
    <t>RT @SouthwestAir: @EricCox24 Glad to hear it, Eric! Thanks for sharing the love. ^MR</t>
  </si>
  <si>
    <t>jaduino</t>
  </si>
  <si>
    <t>.@SouthwestAir just announced that you are not allowed to fly with the @SamsungMobileUS Galaxy S7 which is not correct</t>
  </si>
  <si>
    <t>ThomasBarnes311</t>
  </si>
  <si>
    <t>mmacis</t>
  </si>
  <si>
    <t>@AmericanAir When a parent travels with her/his 3.5 year old, there is a reasonable expectation that they will be seated next to each other.</t>
  </si>
  <si>
    <t>@united been on hold for 1 hour! Was initially told wait time would be 20 minutes</t>
  </si>
  <si>
    <t>thesarahleonard</t>
  </si>
  <si>
    <t>ArsalanAshraf27</t>
  </si>
  <si>
    <t>#delta airline \u2708 here I come.\rMy first time with delta airline \u2708</t>
  </si>
  <si>
    <t>lauren_phegley</t>
  </si>
  <si>
    <t>@SouthwestAir we did reach out, you said you couldn't help, so we booked elsewhere.</t>
  </si>
  <si>
    <t>SebasAHerrera</t>
  </si>
  <si>
    <t>And there it is... #united https://t.co/5I0aSXEGxU</t>
  </si>
  <si>
    <t>MilesTalk</t>
  </si>
  <si>
    <t>.@Delta to offer @free texting on all WiFi enabled flights from this weekend. https://t.co/ritO8Tv8ZM</t>
  </si>
  <si>
    <t>.@delta CEO mentions @skift forum they went from selling 15% of 1st class to 50% -if you're wondering where your #upgrades went @RenesPoints</t>
  </si>
  <si>
    <t>@AngieAway @AmericanAir That doesn't qualify. Only transcons (jfk to lax or sfo direct). Sorry :(</t>
  </si>
  <si>
    <t>A still #photo version. This time with a @delta plane. But you should watch the #video. \U0001f449 @\u2026 https://t.co/V2gHcZvUSs</t>
  </si>
  <si>
    <t>-118.396763,33.9537063</t>
  </si>
  <si>
    <t>New York to London on #Delta One (#Business Class) for 70,000 #miles https://t.co/6H3rATkDpH https://t.co/pdNud2lJwJ</t>
  </si>
  <si>
    <t>.@United and @Delta both launch new no-fee #creditcards https://t.co/bnrGGnNwGZ</t>
  </si>
  <si>
    <t>Amazing how difficult @delta makes it to fly then over @AmericanAir from their hub.Booked a revenue flight on AA fo\u2026 https://t.co/6xQS9DooBl</t>
  </si>
  <si>
    <t>Not surprising. Glad I've flown @united 1st but also why I want to experience remaining international 1st class (w/\u2026 https://t.co/fYZQXC44Gd</t>
  </si>
  <si>
    <t>-72.643829,40.8138845</t>
  </si>
  <si>
    <t>Westhampton Beach, NY</t>
  </si>
  <si>
    <t>@spencerformiles @VirginAtlantic @Delta I'm actually annoyed bc I've ALWAYS wanted to fly Virgin Upper Class since\u2026 https://t.co/uYvGMj6DPf</t>
  </si>
  <si>
    <t>@spencerformiles @VirginAtlantic @Delta Are you booking w/ @Delta miles? I just can't justify the 15k for what peop\u2026 https://t.co/Ho6ZsOt6Ya</t>
  </si>
  <si>
    <t>@JetBlue If only it came with space available Mint upgrades ;)</t>
  </si>
  <si>
    <t>@jpm_esquire @AmericanAir 4 for every 12,500 revenue miles you fly in a membership year.</t>
  </si>
  <si>
    <t>New @AmericanAir Flagship @Lounge at @JFK (and it's gorgeous) #travel #luxury #miles https://t.co/np4LC3PeJG https://t.co/dGfujtSLGT</t>
  </si>
  <si>
    <t>@xJonNYC @AmericanAir I believe you are right. For a time they were able to use E inventory (despite being coach) to make F/J changes. 1/1</t>
  </si>
  <si>
    <t>Want to match, @JetBlue ?? https://t.co/KEJj5ygNmi</t>
  </si>
  <si>
    <t>@AmericanAir E7 U0 Was told E didn't apply to a business award and that business class can't SDC unless original inv</t>
  </si>
  <si>
    <t>.@Delta award sale to #Europe in #DeltaOne #BusinessClass (Economy too...) https://t.co/sbm2F6Eokc https://t.co/83k1igRI1a</t>
  </si>
  <si>
    <t>Is it new for @AmericanAir to have dynamic mileage pricing where the same route and cabin vary by time the same day? https://t.co/MNhT1dTPN1</t>
  </si>
  <si>
    <t>#Flight review: @AmericanAir Flagship #FirstClass: JFK-LAX / SFO-JFK #A321T Transcons https://t.co/2nfKwISnOF https://t.co/rvJQirNknY</t>
  </si>
  <si>
    <t>I haven't been on a plane in like a month. At least the next one is in F on an @AmericanAir A321 transcon :-)  #antsy #BornToFly #ILoveMiles</t>
  </si>
  <si>
    <t>And this is how you get $35 back from your @AmericanExpress @Delta  #annualfee @shakeshack #free https://t.co/mkVQEiuSlN</t>
  </si>
  <si>
    <t>Earn #AmericanAirlines #AAdvantage #miles with a #bank account at BankDirect https://t.co/Ezl9EtxR8o</t>
  </si>
  <si>
    <t>fiestylisa46</t>
  </si>
  <si>
    <t>@united I will never fly with United! Cruel , vicious, evil and that's the men who pulled him off! You CEOs are gre\u2026 https://t.co/7lZY7JEYch</t>
  </si>
  <si>
    <t>GroverM_News</t>
  </si>
  <si>
    <t>@SouthwestAir  https://t.co/YkE9SO2bmE</t>
  </si>
  <si>
    <t>@SouthwestAir bravo to the pilot and copilot on the BWI -&amp;gt; BNA flight 1584. It was a very bumpy ride from start to\u2026 https://t.co/1MDkaCXs1R</t>
  </si>
  <si>
    <t>-86.791549,36.20000805</t>
  </si>
  <si>
    <t>Nashville, TN</t>
  </si>
  <si>
    <t>iamJordan1</t>
  </si>
  <si>
    <t>RT @SecretFlying: Non-stop from Dallas, Texas to Los Angeles (&amp;amp; vice versa) for only $78 roundtrip with @AmericanAir.\n\nhttps://t.co/lQ98YgW\u2026</t>
  </si>
  <si>
    <t>LWordStory</t>
  </si>
  <si>
    <t>I rarely fly @Delta but when I do, there is always at least one #delay... I just want to be #home.</t>
  </si>
  <si>
    <t>GLAMazonianASH</t>
  </si>
  <si>
    <t>Guess I can add @JetBlue to the list...I'll be roadtripping it and cruising it until they get their life's together https://t.co/QeY38zHR0b</t>
  </si>
  <si>
    <t>-79.308498,33.350413950000004</t>
  </si>
  <si>
    <t>Georgetown, SC</t>
  </si>
  <si>
    <t>Joeyjonz</t>
  </si>
  <si>
    <t>@VeniceMase @LAIreland You need to boycott @united from now on. They are absolutely horrible! Systemic issues Conor https://t.co/A1IvJCZBX0</t>
  </si>
  <si>
    <t>glaelis</t>
  </si>
  <si>
    <t>@united changed gate and now delayed flight! Great! Hopefully I'll be home in time for Christmas! #airportdelays #unitedruinschristmas</t>
  </si>
  <si>
    <t>-79.42086499999999,38.003375500000004</t>
  </si>
  <si>
    <t>CliftonEHill</t>
  </si>
  <si>
    <t>Upgraded to first/business again! Thanks @Delta #happy</t>
  </si>
  <si>
    <t>-118.39624,33.94163</t>
  </si>
  <si>
    <t>#Delta 206 is delayed leaving LAX. I'm so glad I don't have to worry about any deadlines today.</t>
  </si>
  <si>
    <t>HarmlessLil</t>
  </si>
  <si>
    <t>@AnnCoulter @Delta is not about $30, it's about principle! Your customers have a right to receive the product they they purchased from you!</t>
  </si>
  <si>
    <t>-89.765519,30.2978625</t>
  </si>
  <si>
    <t>Slidell, LA</t>
  </si>
  <si>
    <t>Trevorwithap</t>
  </si>
  <si>
    <t>@AmericanAir The flight was great but some of the Argentinian Rules your airline has don't make sense. V frustrated at one point</t>
  </si>
  <si>
    <t>monkeymarv</t>
  </si>
  <si>
    <t>RT @NeilHamburger: Great opportunity for @United to redeem itself by partnering with @BestFoods to air-drop 55-gallon drums of #dressing on\u2026</t>
  </si>
  <si>
    <t>nolimits_69</t>
  </si>
  <si>
    <t>RT @StrangePintura: If he loses his job or is forced to remove his pin, I will never fly with @AmericanAir ever again. https://t.co/etnqFAR\u2026</t>
  </si>
  <si>
    <t>eneubauer</t>
  </si>
  <si>
    <t>Can you believe it. #customerservice is getting so bad on @AmericanAir that @united is actually attractive. #NoWords</t>
  </si>
  <si>
    <t>@EvanExists @AmericanAir It's immediate, bottom line only w these folks. #Customers are simply in the way.</t>
  </si>
  <si>
    <t>Take off time 3:25 &amp;amp; @AmericanAir updates depart time to 3:40 at 3:29. Hurry up &amp;amp; wait for everyone except #American.</t>
  </si>
  <si>
    <t>@AmericanAir #App not updating incoming flight, arrive at gate &amp;amp; it takes 10 min 4 staff to tell us of incoming \u2708\ufe0f delay. #customerservice</t>
  </si>
  <si>
    <t>khanceptrecords</t>
  </si>
  <si>
    <t>.@Delta You wish people happy holidays by kicking em off planes bc they speak a different language and keep em from seeing family?</t>
  </si>
  <si>
    <t>SusieDoom</t>
  </si>
  <si>
    <t>Flights with @AmericanAir this weekend were timely and professional, and definitely #1 for in-air snacks. Plus flight attendants were \U0001f44d\U0001f3fc\U0001f44d\U0001f3fc\U0001f44d\U0001f3fc</t>
  </si>
  <si>
    <t>-87.99780799999999,42.011931450000006</t>
  </si>
  <si>
    <t>Elk Grove Village, IL</t>
  </si>
  <si>
    <t>RebbeccaKaplan</t>
  </si>
  <si>
    <t>RT @nathalie_spt: Thank you @delta &amp;amp; @DeltaTechOps for hosting our class for a site visit! #MeetGoizueta #gbs #emory https://t.co/HqNrz2paHz</t>
  </si>
  <si>
    <t>bartdesoma</t>
  </si>
  <si>
    <t>Who buys a same day flight from Chicago to Phoenix for $110, WooHooooo!!!! @SouthwestAir is the best.</t>
  </si>
  <si>
    <t>AngelOverdrive</t>
  </si>
  <si>
    <t>-98.60931500000001,29.496198999999997</t>
  </si>
  <si>
    <t>Leon Valley, TX</t>
  </si>
  <si>
    <t>xbosey_</t>
  </si>
  <si>
    <t>RT @SuspendMeMane: @Delta I said hey https://t.co/4sascUgSyq</t>
  </si>
  <si>
    <t>FullNelson_Hype</t>
  </si>
  <si>
    <t>On the way to Vegas! #EDCLV \U0001f64c\U0001f3fc Flight with @Iloveevy \U0001f389\U0001f44c\U0001f3fc  Thanks @SouthwestAir \u2708\ufe0f https://t.co/2S0rGXHq9J</t>
  </si>
  <si>
    <t>LORACLELASVEGAS</t>
  </si>
  <si>
    <t>RT @IamNikkiPhoenix: When u call 2 makesure I can go into the @AmericanAir club they say yes, but when I get there they tell no cause their\u2026</t>
  </si>
  <si>
    <t>animarkarian</t>
  </si>
  <si>
    <t>_jessie_bel</t>
  </si>
  <si>
    <t>imperialstout</t>
  </si>
  <si>
    <t>Happy Sunday @Delta Sunrays and all https://t.co/xf0Umx5i09</t>
  </si>
  <si>
    <t>@howshannon @AmericanAir totally agree!</t>
  </si>
  <si>
    <t>-82.44269374999999,27.996594499999997</t>
  </si>
  <si>
    <t>Tampa, FL</t>
  </si>
  <si>
    <t>Nice way to start the morning. Thanks @delta for the ride. https://t.co/dwKJiq56Ks</t>
  </si>
  <si>
    <t>jaminbrazil</t>
  </si>
  <si>
    <t>@united you know what to do... https://t.co/NqvNruy305</t>
  </si>
  <si>
    <t>-119.7824645,36.786042</t>
  </si>
  <si>
    <t>Fresno, CA</t>
  </si>
  <si>
    <t>See you soon #Chicago and thanks for the upgrade #United #fvlife https://t.co/abZmohfhRw</t>
  </si>
  <si>
    <t>-87.91015148162842,41.980102310919456</t>
  </si>
  <si>
    <t>Gate C24</t>
  </si>
  <si>
    <t>nicolenejati</t>
  </si>
  <si>
    <t>merwithani</t>
  </si>
  <si>
    <t>RT @ABC7Chicago: BREAKING: All @SouthwestAir flights out of #Midway (#MDW) and Milwaukee's Mitchell (#MKE) airports are CANCELLED today.</t>
  </si>
  <si>
    <t>DgarciaGSB</t>
  </si>
  <si>
    <t>Hey @JetBlue I'm on my flight back to NY from LA and my tv doesn't work and it's full so I can't switch seats.</t>
  </si>
  <si>
    <t>GargasP</t>
  </si>
  <si>
    <t>Of course there is a huge #Delta outage when we are supposed to be heading to Hawaii</t>
  </si>
  <si>
    <t>-84.433106,33.7671944</t>
  </si>
  <si>
    <t>Atlanta, GA</t>
  </si>
  <si>
    <t>Shame, shame @delta. $50 for military to stand-by while on orders? Thank you @SouthwestAir for treating service members with respect.</t>
  </si>
  <si>
    <t>-82.3422685,34.7959415</t>
  </si>
  <si>
    <t>Greenville, SC</t>
  </si>
  <si>
    <t>TrademarkBlog</t>
  </si>
  <si>
    <t>RussAnber</t>
  </si>
  <si>
    <t>RT @MarkFromLavaL: @RussAnber @Delta he is also a terrorist sympathizer! https://t.co/HEmZym2IEm</t>
  </si>
  <si>
    <t>lovetown</t>
  </si>
  <si>
    <t>@pattonoswalt @SouthwestAir #GWARonXMAS!!! \u270a\U0001f60e\n\n@GWARofficial</t>
  </si>
  <si>
    <t>JBergESQ</t>
  </si>
  <si>
    <t>You have to be shitting me @AmericanAir</t>
  </si>
  <si>
    <t>PhilHagen</t>
  </si>
  <si>
    <t>-75.3864607,39.1450234</t>
  </si>
  <si>
    <t>Delaware, USA</t>
  </si>
  <si>
    <t>@AmericanAir #SXSWmusic</t>
  </si>
  <si>
    <t>jewell_abby</t>
  </si>
  <si>
    <t>RT @jlynnbeauty: @united how can you sleep at night knowing this goes on and claiming zero responsibility? https://t.co/29J2wLunZw</t>
  </si>
  <si>
    <t>krnrx_</t>
  </si>
  <si>
    <t>@wolftyla @JetBlue I'm such a good travel agent you should let me help you no joke</t>
  </si>
  <si>
    <t>-72.757385,41.500753</t>
  </si>
  <si>
    <t>Connecticut, USA</t>
  </si>
  <si>
    <t>SMN_SRF</t>
  </si>
  <si>
    <t>some of you flight attendants are so disgusting #AmericanAirlines</t>
  </si>
  <si>
    <t>Bearcat50</t>
  </si>
  <si>
    <t>RT @JWGOP: Whatever crisis mgt firm drafted the @United CEO's statement should be fired along with several @United employees. #ReAccommodat\u2026</t>
  </si>
  <si>
    <t>RT @jrburns: @united You spelled "beat the sh*t out of" wrong</t>
  </si>
  <si>
    <t>scvcg9293</t>
  </si>
  <si>
    <t>#southwestairlines https://t.co/nccJCsIHU6</t>
  </si>
  <si>
    <t>ImElliotJoseph</t>
  </si>
  <si>
    <t>When #UnitedAirlines comes for your seat. #BoycottUnitedAirlines #united https://t.co/xLFBpHWJrf</t>
  </si>
  <si>
    <t>If I had 850 million i would personally have a private jet cause sitting right at the back of @AmericanAir ain't all that fun \U0001f602</t>
  </si>
  <si>
    <t>Re-routed back to JFK on @AmericanAir cause they put some lady worth 850 million at the back of the plane in a window seat She went nuts!</t>
  </si>
  <si>
    <t>ajabs4258</t>
  </si>
  <si>
    <t>@Delta has always been my favorite airline now I want to fly with them exclusively #GoodJob https://t.co/ssS8xTDQBe</t>
  </si>
  <si>
    <t>-81.7054672,41.495939500000006</t>
  </si>
  <si>
    <t>Cleveland, OH</t>
  </si>
  <si>
    <t>PueoKnowsTravel</t>
  </si>
  <si>
    <t>RT @SouthwestAir: Congrats to @MiracleFlights on 100K flights! Thankful to be a part of the journey and admire all that you do. https://t.c\u2026</t>
  </si>
  <si>
    <t>RT @AirwaysNews: ICYMI: @SouthwestAir Launches First International Service from @FlyLAXAirport. https://t.co/x927T0GdKl https://t.co/F2aGFT\u2026</t>
  </si>
  <si>
    <t>Timeline: United's innovation "firsts" in the aviation industry via @united https://t.co/t5IPyve5re</t>
  </si>
  <si>
    <t>@airwaysmagazine @united https://t.co/yhMKFfM3j1</t>
  </si>
  <si>
    <t>RT @SouthwestAir: Our leprechaun friend Liam is back to answer questions on #StPatricksDay. Use "#AskLiam" &amp;amp; you might get a response!\nhttp\u2026</t>
  </si>
  <si>
    <t>RT @AirwaysNews: ICYMI: 30 years ago, @United took over @FlyPanAm Asian Routes. https://t.co/z8i314CBgJ https://t.co/UdWHo2Ie1W</t>
  </si>
  <si>
    <t>Buffyfunk</t>
  </si>
  <si>
    <t>RT @LToddWood: "If u've been left unsatisfied w/ shallow novels, but can't wait to dive into fast-paced political-thriller" #Delta https://\u2026</t>
  </si>
  <si>
    <t>jenniferrmarie</t>
  </si>
  <si>
    <t>RT @JetBlue: Fly #LikeAGirl. http://t.co/42tpWwY7WH</t>
  </si>
  <si>
    <t>bruceisdumb</t>
  </si>
  <si>
    <t>@lorenasreyna @AmericanAir @JetBlue @united  https://t.co/pKd0lr0GkO</t>
  </si>
  <si>
    <t>realscottybrown</t>
  </si>
  <si>
    <t>until @SouthwestAir cancels all flights for two whole days because of a lil snow</t>
  </si>
  <si>
    <t>ProgressNeeded</t>
  </si>
  <si>
    <t>SkipDeBusk</t>
  </si>
  <si>
    <t>@stevesaun @SouthwestAir And we just got home ourselves from KC!</t>
  </si>
  <si>
    <t>Mahoney</t>
  </si>
  <si>
    <t>RosinskiBill</t>
  </si>
  <si>
    <t>Thanks @AmericanAir for not being able to get one bag from CLT to Baton Rouge. Planing on nice evening out to dinner but thanks to you. #Not</t>
  </si>
  <si>
    <t>-91.0907995,30.45910005</t>
  </si>
  <si>
    <t>Baton Rouge, LA</t>
  </si>
  <si>
    <t>Fly @AmericanAir all the time. What's the love affair with the A319 Airbus? 2 rows of first class. 2!! Good luck getting upgraded.</t>
  </si>
  <si>
    <t>KoubuPilot</t>
  </si>
  <si>
    <t>@adamrucker @WaltDisneyWorld @SouthwestAir Nice, Mr In-Flight Movie Star!</t>
  </si>
  <si>
    <t>-116.23790699999999,33.7446325</t>
  </si>
  <si>
    <t>Indio, CA</t>
  </si>
  <si>
    <t>jgreiving</t>
  </si>
  <si>
    <t>The snack on my @SouthwestAir flight today is Fritos. \n\nAll I do is WIN. https://t.co/d9hR6fwkF8</t>
  </si>
  <si>
    <t>syun</t>
  </si>
  <si>
    <t>Not @JetBlue's best showing. Been sitting on plane 45 minutes with kids. Entertainment system not working. Supposed\u2026 https://t.co/EW0WNiYEiS</t>
  </si>
  <si>
    <t>Jexpo1976</t>
  </si>
  <si>
    <t>Ain't no party like @VirginAmerica, because a Virgin America party don't stop. Don't stop. https://t.co/vkKpuIfiLy #safety #BuckleUp</t>
  </si>
  <si>
    <t>TTfinbar</t>
  </si>
  <si>
    <t>Southwest has flown me 5520 miles this year. It's been quite a ride with #SouthwestHeart via @SouthwestAir #Kansas #Missouri #soon</t>
  </si>
  <si>
    <t>CherrahGiles</t>
  </si>
  <si>
    <t>@Delta - thanks for the flight &amp;amp; food vouchers but all we wanted was to get to our destination on time! #costsavings</t>
  </si>
  <si>
    <t>Freaking #unitedairlines can go kick rocks! #delayed my hubby again</t>
  </si>
  <si>
    <t>ImranAnwar</t>
  </si>
  <si>
    <t>OMG what MORONS r running @SouthwestAir? DAILY F(*&amp;amp;^UP on app AND website. FIRE the incompetent people! #UX #travel\u2026 https://t.co/opiSfD8PnJ</t>
  </si>
  <si>
    <t>-72.97980899999999,40.770097</t>
  </si>
  <si>
    <t>East Patchogue, NY</t>
  </si>
  <si>
    <t>#Tampa #Flying #TampaBay #MusicVideo @flytpa on shitty service @SouthwestAir 2 hours delayed flight. \nTampa Night... https://t.co/hrCi1hJHAL</t>
  </si>
  <si>
    <t>@SouthwestAir Great to hear. Now I demand $99 flights to #Tahiti \U0001f60b</t>
  </si>
  <si>
    <t>Voted @Delta @SouthwestAir as my favorite frequent #flying programs at https://t.co/5JHolFSby6 Join me @freddieawards #VoteFreddies #Travel</t>
  </si>
  <si>
    <t>Lame #UserExperience #CustomerService #UX decision @SouthwestAir that a/c login down for maintenance at 8PM. #CustomerExperience #Fail</t>
  </si>
  <si>
    <t>72.35549850000001,30.864107500000003</t>
  </si>
  <si>
    <t>Punjab, Pakistan</t>
  </si>
  <si>
    <t>ElaineSchwartz_</t>
  </si>
  <si>
    <t>Overheard at LGA "we are missing the pilot" @Delta \U0001f468\U0001f3fc\u200d\u2708\ufe0f\U0001f469\U0001f3fb\u200d\u2708\ufe0f\U0001f914</t>
  </si>
  <si>
    <t>queenluv30</t>
  </si>
  <si>
    <t>With the issues United &amp;amp; American Airlines have had, @SouthwestAir about to be booked completely up. @Delta better have some specials.</t>
  </si>
  <si>
    <t>-97.552161,35.4828435</t>
  </si>
  <si>
    <t>Oklahoma City, OK</t>
  </si>
  <si>
    <t>edwinaarschot</t>
  </si>
  <si>
    <t>@ZachHonig @united Feels like my old pc. Enough reboots will "solve" the problem! \U0001f602</t>
  </si>
  <si>
    <t>@ZachHonig @united Hence the shirt!! Now I get it. Have fun.</t>
  </si>
  <si>
    <t>@ZachHonig @Delta The guy in 4A is worried he is not getting seconds \U0001f602</t>
  </si>
  <si>
    <t>@united Thank you for the way you handled compensation for my cancelled flight!! Amazed by the speed in service. Happy customer! #ua973</t>
  </si>
  <si>
    <t>@united I have a question concerning my MileagePlus Gold Status for 2017. Where can I direct my question?</t>
  </si>
  <si>
    <t>maddieguy</t>
  </si>
  <si>
    <t>nbbedi</t>
  </si>
  <si>
    <t>lugo_myles</t>
  </si>
  <si>
    <t>DodoPositano</t>
  </si>
  <si>
    <t>How does it work??? You charged me 4x but still not sending me a reservation #!!! @Delta \U0001f486\U0001f3fc\U0001f486\U0001f3fc\U0001f486\U0001f3fc\U0001f486\U0001f3fc\U0001f486\U0001f3fc https://t.co/aPnYJamR1o</t>
  </si>
  <si>
    <t>Of course my flight is delayed @AmericanAir \U0001f644\U0001f644</t>
  </si>
  <si>
    <t>Of course @united was an hour delayed, of course!!!</t>
  </si>
  <si>
    <t>claderpoljunkie</t>
  </si>
  <si>
    <t>@AmericanAir You won't be able to land or take off in 60mph wind gusts There is a high wind warning. What else are you waiting for?</t>
  </si>
  <si>
    <t>-73.045871,40.871520000000004</t>
  </si>
  <si>
    <t>Selden, NY</t>
  </si>
  <si>
    <t>GambitoDJ</t>
  </si>
  <si>
    <t>@JetBlue June 17 leaving BOS and June 20 or 21 leaving LAS</t>
  </si>
  <si>
    <t>@JetBlue alright! Thanks guys :) https://t.co/WvBdNAq2pC</t>
  </si>
  <si>
    <t>AminaaaXO</t>
  </si>
  <si>
    <t>RT @storeaa: @Delta It's R4CI5T. Thank you</t>
  </si>
  <si>
    <t>shareenpathak</t>
  </si>
  <si>
    <t>@Delta no need to monitor, I'm in an airport. what I need is a refund.</t>
  </si>
  <si>
    <t>dansaltzstein</t>
  </si>
  <si>
    <t>itss_galezzyy</t>
  </si>
  <si>
    <t>RT @LeighDow: @Delta .@Delta reached out &amp;amp; helped tremendously. Note to travelers, always call airline directly if something doesn't look r\u2026</t>
  </si>
  <si>
    <t>Danimal1978</t>
  </si>
  <si>
    <t>@StevieRyan @united he wasn't that old lol :P</t>
  </si>
  <si>
    <t>YatPundit</t>
  </si>
  <si>
    <t>uneventful flight, thanks, @Delta (@ John F. Kennedy International Airport in Queens, NY) https://t.co/CpW46k9NJA</t>
  </si>
  <si>
    <t>-73.7817849,40.64478394</t>
  </si>
  <si>
    <t>DicconHyatt</t>
  </si>
  <si>
    <t>000_nico_000</t>
  </si>
  <si>
    <t>@AskCiti How does the free checked bag work for @AmericanAir AAdvantage? Charges are showing up on my card for a recent trip. Thanks!</t>
  </si>
  <si>
    <t>graubart</t>
  </si>
  <si>
    <t>RESCUE ALERT @delta please save the passengers on DL437. Have been boarding/deplaning for 6+ hours in JFK.\n#nightmare</t>
  </si>
  <si>
    <t>accidentalcio</t>
  </si>
  <si>
    <t>@Delta We're going back to the gate. Going to be a long night. #dl2614</t>
  </si>
  <si>
    <t>ProducerJil</t>
  </si>
  <si>
    <t>@AmericanAir if your change fee wasn't $200 per flight that might have helped.  @SouthwestAir doesn't have ridiculous change fees.</t>
  </si>
  <si>
    <t>martynhilliard</t>
  </si>
  <si>
    <t>@SouthwestAir You guys are amazing. Will do!</t>
  </si>
  <si>
    <t>@SouthwestAir flight tracker is working but internet isn't. Paid $8. So far in the last week I'm 2 out of 4 for fli\u2026 https://t.co/ViGrWByXBy</t>
  </si>
  <si>
    <t>@re_Claire now that's more like it! It's an easy @SouthwestAir flight between the two :)</t>
  </si>
  <si>
    <t>JohnG500</t>
  </si>
  <si>
    <t>RT @CBSThisMorning: NEW: @Delta CEO says beginning this weekend, all flights will now have FREE in-flight messaging with @Gogo WiFi. https:\u2026</t>
  </si>
  <si>
    <t>lusttforlife</t>
  </si>
  <si>
    <t>@BubsinBaltimore @United not here to argue, but me and my +1s have been upgraded on numerous occasions</t>
  </si>
  <si>
    <t>hannon_madison</t>
  </si>
  <si>
    <t>RT @GAFollowers: Earlier this month, Atlanta-based @Delta flew their first mainline flight with two African-American female pilots in the f\u2026</t>
  </si>
  <si>
    <t>justin_cooks</t>
  </si>
  <si>
    <t>Hey @jakeowen, is it cool if i name drop with @delta to get my new bride @LifeofCarrie a new #honeymoon flight #hawaiiorbust #canceled</t>
  </si>
  <si>
    <t>YAYpril</t>
  </si>
  <si>
    <t>@jeffsoto @Delta agreed, I've had it! I go for the murray's cheese plate myself.</t>
  </si>
  <si>
    <t>renatomoya</t>
  </si>
  <si>
    <t>@united Also please be honest with your customer here. Who would even consider swiping a card \U0001f4b3 and pay to watch a\u2026 https://t.co/h2MOcvAo7y</t>
  </si>
  <si>
    <t>@VirginAmerica Also this makes all the difference. https://t.co/w9IK3Uue35</t>
  </si>
  <si>
    <t>StayReckless_JH</t>
  </si>
  <si>
    <t>EddieMunst_r</t>
  </si>
  <si>
    <t>@AmericanAir one of your flight attendants was rude on the flight I FINALLY caught home. 5765. Tell her the customer is always right.</t>
  </si>
  <si>
    <t>jeffreyshawkins</t>
  </si>
  <si>
    <t>Join the fight! Sign up now for @AIDSWalkLA and RT TO WIN 2 Roundtrip @Delta tickets! http://t.co/4HPIkS0gW7 http://t.co/zcZdVJMg9d</t>
  </si>
  <si>
    <t>TerryCombsAZ</t>
  </si>
  <si>
    <t>RT @AmericanAir: @TerryCombsAZ It's always our pleasure to have you on board with us. Sorry for the wait on the upgrade today.</t>
  </si>
  <si>
    <t>RT @AmericanAir: @TerryCombsAZ That always makes it better and our crew will spread some sunshine your way! Have a fantastic flight.</t>
  </si>
  <si>
    <t>RT @AmericanAir: @TerryCombsAZ They are always looking out for you! Time to sit back, relax and our crew will take fabulous care of you.</t>
  </si>
  <si>
    <t>Thanks @AmericanAir for this preflight cocktail. https://t.co/AqpcanGtgc</t>
  </si>
  <si>
    <t>animalloversuz</t>
  </si>
  <si>
    <t>@hey_itsnataliek @JetBlue there goes that perk #downgrade</t>
  </si>
  <si>
    <t>drdonsdizon</t>
  </si>
  <si>
    <t>@united love you r holding this SFO HKG flight for connecting folks. Wonder why u couldn't do it yesterday after that memorable groundstop?</t>
  </si>
  <si>
    <t>@united I was rebooked TWICE yesterday. Plz try to hold UA869 from SFO. Family of 5 trying to get to #Guam. This is ridiculous.</t>
  </si>
  <si>
    <t>@United. I'm exhausted. My kids are exhausted. We need a room in ORD. We had to cancel room in HKG. @united show a little love</t>
  </si>
  <si>
    <t>@TheNewsHam and @united just pushed departure from #BOS to noon, arrive ORD 145PM. They'd better delay #UA895 *heartracing</t>
  </si>
  <si>
    <t>KaylaSalass</t>
  </si>
  <si>
    <t>cyclelicious</t>
  </si>
  <si>
    <t>@CaptMurica @united The passenger should've offered a Pepsi to the cops. That makes it all better.</t>
  </si>
  <si>
    <t>NikkiJane111</t>
  </si>
  <si>
    <t>RT @RichFenton: #unitedAIRLINES you total limp dick pricks I for one will never fly with you https://t.co/sND5WM5wdN</t>
  </si>
  <si>
    <t>hylinecruises</t>
  </si>
  <si>
    <t>RT @SheRocksFitness: G'Morning #Nantucket! Full day of travel on @hylinecruises &amp;amp; @JetBlue begins bright &amp;amp; early...but #run first to see th\u2026</t>
  </si>
  <si>
    <t>AlanSchenkel</t>
  </si>
  <si>
    <t>GaelynnLea</t>
  </si>
  <si>
    <t>@Delta To their credit, @Delta mgmt has since responded to my complaint &amp;amp; understood why the staff's handling of th\u2026 https://t.co/QDPT5kjEh2</t>
  </si>
  <si>
    <t>idontcara8</t>
  </si>
  <si>
    <t>BryanSchindel</t>
  </si>
  <si>
    <t>@united waiting on hold for 20 min</t>
  </si>
  <si>
    <t>lisleweapon</t>
  </si>
  <si>
    <t>I'm at @United Global First Lounge in San Francisco, CA https://t.co/bbkSL0G7eE</t>
  </si>
  <si>
    <t>-122.39192779,37.61838662</t>
  </si>
  <si>
    <t>I'm at @United Global First Lounge in San Francisco, CA https://t.co/8rnw5dzlxY</t>
  </si>
  <si>
    <t>-122.39192247,37.61829369</t>
  </si>
  <si>
    <t>UncleRocky1</t>
  </si>
  <si>
    <t>#unitedairlines This is friggin hilarious! HILARIOUS!  The poor guy is in the hospital from the incident.\nhttps://t.co/g1edUwjCf7</t>
  </si>
  <si>
    <t>-79.0021125,35.054627</t>
  </si>
  <si>
    <t>Fayetteville, NC</t>
  </si>
  <si>
    <t>katedevries_xO</t>
  </si>
  <si>
    <t>@SouthwestAir September can't come soon enough \u2764\ufe0f\U0001f60d</t>
  </si>
  <si>
    <t>jwertz77</t>
  </si>
  <si>
    <t>@Fieldof33 @united I'll keep flying Southwest and AA if that's what United is doing with seating.</t>
  </si>
  <si>
    <t>@DemetriMartin @united "Fly the Friendly Skies...or Hope You're Stranded in a Friendly CIty"</t>
  </si>
  <si>
    <t>paulbrisson</t>
  </si>
  <si>
    <t>@delta you do a great job https://t.co/5Oskjz6MD3 #breastcancer has taken too many women on my life. https://t.co/LCYz8YECrj</t>
  </si>
  <si>
    <t>alisonbonaguro</t>
  </si>
  <si>
    <t>RT @charlieworsham: you probably already know this, folks, but just in case you didn't... @SouthwestAir is the best. hands down. \u2708\ufe0f\U0001f44d\U0001f64c\U0001f3c6\U0001f60e</t>
  </si>
  <si>
    <t>ckeckholm</t>
  </si>
  <si>
    <t>This is the way to fly. #delta #legroomfordays https://t.co/FA2jj9ePA0</t>
  </si>
  <si>
    <t>KingSilverHair</t>
  </si>
  <si>
    <t>#boycottdelta @Delta #boycottdeltaairline https://t.co/RFYQwwCGwV</t>
  </si>
  <si>
    <t>-115.223125,36.232915</t>
  </si>
  <si>
    <t>Las Vegas, NV</t>
  </si>
  <si>
    <t>RT @dansvllivan: it's 2016 and if you're not a white person and don't speak english, you'll get kicked off an airplane. FUCK YOU @delta #bo\u2026</t>
  </si>
  <si>
    <t>CSimmons1216</t>
  </si>
  <si>
    <t>What's up @SouthwestAir?  Delayed on plane in Tampa flight 4841 with no updates.  Have a connecting flight to CMH.</t>
  </si>
  <si>
    <t>ScottieKnollin</t>
  </si>
  <si>
    <t>ManilaRaf</t>
  </si>
  <si>
    <t>@Pogue @Delta Nav system reset/reboot to 0 longitude and 0 latitude?</t>
  </si>
  <si>
    <t>DannyBowers</t>
  </si>
  <si>
    <t>suprnatrldaniel</t>
  </si>
  <si>
    <t>RT @BEARTOOTHband: Shoutout to the flight attendants on @SouthwestAir 1676 for taking such good care of us!! \U0001f918\U0001f3b8\u2708\ufe0f\U0001f37b</t>
  </si>
  <si>
    <t>ryan_dulaney</t>
  </si>
  <si>
    <t>RT @miglerup: @ryan_dulaney @AmericanAir THEY LITERALLY SUCK THEY LOSE EVERYONES BAGGAGE. They lost mine for two weeks when I went to Europe</t>
  </si>
  <si>
    <t>bellagartenllc</t>
  </si>
  <si>
    <t>beau_shar</t>
  </si>
  <si>
    <t>IMcBrairtyI</t>
  </si>
  <si>
    <t>Never flying @united again!</t>
  </si>
  <si>
    <t>-80.926628,33.6311395</t>
  </si>
  <si>
    <t>South Carolina, USA</t>
  </si>
  <si>
    <t>nyhoop</t>
  </si>
  <si>
    <t>PatBoBomb</t>
  </si>
  <si>
    <t>Big Thanks .@AmericanAir customer service. Had a ticket purchase issue, called, they cleared it up &amp;amp; found me a cheaper flight #AwesomeAir?</t>
  </si>
  <si>
    <t>-93.7561,41.636688</t>
  </si>
  <si>
    <t>Urbandale, IA</t>
  </si>
  <si>
    <t>KellyKazek</t>
  </si>
  <si>
    <t>RT @scottwalkernow: 45 years ago, a 14-year-old tried to hijack a @Delta jet. Where he is now? @aldotcom #TBT https://t.co/8RV7kvAP9f https\u2026</t>
  </si>
  <si>
    <t>Wingnutz1</t>
  </si>
  <si>
    <t>RT @flightradar24: \u2708\ufe0f @united announced today it is accelerating the retirement of its 747s to Q4 2017. Track them while you can. https://t\u2026</t>
  </si>
  <si>
    <t>carItwd</t>
  </si>
  <si>
    <t>LegalTorilla</t>
  </si>
  <si>
    <t>RT @justinhess333: @SurfingMendes @isiah334 @WhosABitch @J_rod14LA @BadVibesPedro @ActuallyCryBaby @ScHoolboyQ @united my panda will take t\u2026</t>
  </si>
  <si>
    <t>WheredIanGo</t>
  </si>
  <si>
    <t>rramos1032</t>
  </si>
  <si>
    <t>#UpInTheAir, flying from Maine, above #Colorado mountains w/ @JennaLynnSasso by way of @AmericanAir. #fbf \u2708\ufe0f\u2601\ufe0f https://t.co/pgSwRuht6k</t>
  </si>
  <si>
    <t>krriiissss10</t>
  </si>
  <si>
    <t>RT @DBUBassTeam: Retweet and Follow for a chance to win official @DBUBassTeam gear from  @BisonCoolers! #united #workshardplaysharder https\u2026</t>
  </si>
  <si>
    <t>calebfiles</t>
  </si>
  <si>
    <t>Since when is an ERJ-145 seat 1A only for EP members, @americanair?</t>
  </si>
  <si>
    <t>Hey @JetBlue - I can't manage my flights - having issues with website?</t>
  </si>
  <si>
    <t>michaelgadberry</t>
  </si>
  <si>
    <t>3 days later &amp;amp; @SouthwestAir still hasn't replied. Thanks guys I really feel like my business is "important"... LOLz https://t.co/kTLBum8IzA</t>
  </si>
  <si>
    <t>-97.672732,30.519340800000002</t>
  </si>
  <si>
    <t>Round Rock, TX</t>
  </si>
  <si>
    <t>JoacoBoltex87</t>
  </si>
  <si>
    <t>-75.77004099999999,42.746617</t>
  </si>
  <si>
    <t>New York, USA</t>
  </si>
  <si>
    <t>wends626</t>
  </si>
  <si>
    <t>RT @kathleenmadigan: Well how nice is this. I love u back @delta and Chris. N so do my parents who use my miles. :)) #Delta https://t.co/ME\u2026</t>
  </si>
  <si>
    <t>caprediem084</t>
  </si>
  <si>
    <t>RT @delaniewalker82: @united next time you should try to help and not turn your back on people we all matter!!!! \U0001f609</t>
  </si>
  <si>
    <t>teffers8464</t>
  </si>
  <si>
    <t>Win a trip to Big Sur! @fathomwaytogo @theskimm \n@dominomag @louandgrey @jetblue @raden https://t.co/OBsu5d8cF0</t>
  </si>
  <si>
    <t>alansafe</t>
  </si>
  <si>
    <t>If I were the CEO of #UnitedAirlines, I'd go back to free baggage check and free meals for all passengers all the time.</t>
  </si>
  <si>
    <t>andrewbhaddock</t>
  </si>
  <si>
    <t>Feels good to hear the @delta argent say \u201cwe appreciate your platinum status...\u201d</t>
  </si>
  <si>
    <t>-83.376154,42.2237415</t>
  </si>
  <si>
    <t>Romulus, MI</t>
  </si>
  <si>
    <t>@Delta No need to apologize. It happens and not that often :)</t>
  </si>
  <si>
    <t>@GoldboxATL @stevepatrick527 @Delta @airlineguys It's one of the best views! Love SAN!</t>
  </si>
  <si>
    <t>ATL &amp;gt; DCA an hour earlier. @Delta please make sure my bags make the flight change... save me a trip back to the airport later #readytobehome</t>
  </si>
  <si>
    <t>@united CEO makes me even more happy that I've chosen @Delta. What a mess! #BoycottUnitedAirlines #airtravelrights</t>
  </si>
  <si>
    <t>@Delta There are literally 1,000's of displaced passengers that need help and you have 3 agents working the counter\u2026 https://t.co/DbgDq4F2Hf</t>
  </si>
  <si>
    <t>-83.1738665,32.6782075</t>
  </si>
  <si>
    <t>Georgia, USA</t>
  </si>
  <si>
    <t>@delta gave me wings! #hopacrossthepound #irelandorbust https://t.co/sWv7DOFuLE https://t.co/zvpu1DrfMz</t>
  </si>
  <si>
    <t>@Delta I fly nearly every week and I've never seen a TSA agent do more glare at pax.</t>
  </si>
  <si>
    <t>RT @GoldboxATL: "Plane Monkey Business" on #Delta last night in the forward cabin. Good thing there are bananas in the snack basket.  Only\u2026</t>
  </si>
  <si>
    <t>@Delta in the spotlight tonight... but doing right by their passengers and keeping a cool head! #staysafe #betterguncontrol #nomoreviolence</t>
  </si>
  <si>
    <t>@Delta in my window seat!!! I do love me an on time departure!!! Thank you! #roadwarrior #nye2017 #SFNYE2017 https://t.co/hqRrwvVZVV</t>
  </si>
  <si>
    <t>@fakerenespoints thanks for the elegant response buddy! Keep it. Classy! @delta always does right by me! #fuckoffdude #iearnedmystatus</t>
  </si>
  <si>
    <t>The safety video on @Delta flights is great! #Diversity #inclusion #TogetherWeStand #strongertogether\u2026 https://t.co/HUAlmCyrmr</t>
  </si>
  <si>
    <t>A middle seat manspreader ruins @Delta Comfort + upgrades. Lame travelers are lame. #ineedadrink https://t.co/0kgNv9nV3g</t>
  </si>
  <si>
    <t>RT @GoldboxATL: White Ribbons now being worn by @Delta cabin crew to honor #Orlando victims. #OrlandoStrong #Delta (H/T Candy &amp;amp; KC) https:/\u2026</t>
  </si>
  <si>
    <t>@Delta got diverted to BHM for weather. Really need to get to CLE!!! From ATL at a reasonable hour tonight!!  Help!</t>
  </si>
  <si>
    <t>bhatnagar76</t>
  </si>
  <si>
    <t>2/2 @Profeco - "There is nothing in place on our end authorizing us to waive baggage fees." @united will continue to charge passengers.</t>
  </si>
  <si>
    <t>-101.250134,21.0254966</t>
  </si>
  <si>
    <t>Guanajuato, M\xe9xico</t>
  </si>
  <si>
    <t>BenEshleman</t>
  </si>
  <si>
    <t>Thank you @SouthwestAir for providing free @espn on your flights. What a game! https://t.co/B13BfXP8od</t>
  </si>
  <si>
    <t>Not only a @united problem. American carriers treating passengers like garbage has become standard operating proced\u2026 https://t.co/JhBZK8Iln4</t>
  </si>
  <si>
    <t>Thankful for those who called @Delta out. RT Delta Air Lines Bans Disruptive Trump Supporter for Life https://t.co/56Ls6dUbtB</t>
  </si>
  <si>
    <t>dlpasco</t>
  </si>
  <si>
    <t>RT @flargh: #United https://t.co/FHtgTfR0g1</t>
  </si>
  <si>
    <t>RT @DeathStarPR: Here at @United Airlines, our friendly new customer service representative is here to help you disembark quickly and effic\u2026</t>
  </si>
  <si>
    <t>erstets</t>
  </si>
  <si>
    <t>@Delta @AnnCoulter Me and my liberal friends like... https://t.co/o7WRYWPYOU</t>
  </si>
  <si>
    <t>-77.1185025,38.98133715</t>
  </si>
  <si>
    <t>Bethesda, MD</t>
  </si>
  <si>
    <t>HannahMoMiller</t>
  </si>
  <si>
    <t>@KellyWhat @AmericanAir I usually have great experiences from Corpus to DFW since that's the hub, but I may need to\u2026 https://t.co/6rGFRMq8Iu</t>
  </si>
  <si>
    <t>thebrianpurcell</t>
  </si>
  <si>
    <t>It's early! Getting home to see V's Rock Band performance. @united #1K #upgrade makes it easier to travel so early. http://t.co/PRcMZmh96x</t>
  </si>
  <si>
    <t>-118.4135453,34.15751253</t>
  </si>
  <si>
    <t>-118.4131322,34.15781831</t>
  </si>
  <si>
    <t>@united very disappointing!</t>
  </si>
  <si>
    <t>-118.41301493,34.1578474</t>
  </si>
  <si>
    <t>@united rep told me to do it myself. 3  flights on @united in the next month 2 out of 3 First Class tix. This isn't First Class treatment.</t>
  </si>
  <si>
    <t>-118.41305466,34.15786337</t>
  </si>
  <si>
    <t>RT @The_Company_Men: Enjoying @unitedairlines lounge before flying to #NYE!!! http://t.co/30QaKpM8</t>
  </si>
  <si>
    <t>petofallas</t>
  </si>
  <si>
    <t>On the way home. You can never be too careful. #imba #pochelmets #poc #mtb #deltaairlines #delta @\u2026 http://t.co/ZE63KMOCSx</t>
  </si>
  <si>
    <t>-104.67234713,39.85862524</t>
  </si>
  <si>
    <t>RashelleLeann</t>
  </si>
  <si>
    <t>@WebforJackie @SouthwestAir I shed a #Tear. I love @SouthwestAir Southwest! @michaeljbarber #DSPDX</t>
  </si>
  <si>
    <t>rileytheroyal</t>
  </si>
  <si>
    <t>RT @GovMikeHuckabee: Kudos to @Delta for pulling $$ from "play" portraying assassination of @POTUS. No one should sponsor crap like that! h\u2026</t>
  </si>
  <si>
    <t>TheJonVaughn</t>
  </si>
  <si>
    <t>RT @jakesproul: #actualfootage of my #united flight attendant when I ask for the full can of soda https://t.co/cTe4EuWmiW</t>
  </si>
  <si>
    <t>bobaloo000</t>
  </si>
  <si>
    <t>@SouthwestAir Thanks for leaving the NorthEast out. #SMH</t>
  </si>
  <si>
    <t>itsDannyTodd</t>
  </si>
  <si>
    <t>-118.40998055,33.938002000000004</t>
  </si>
  <si>
    <t>Westchester - LAX, Los Angeles</t>
  </si>
  <si>
    <t>On my flight to #PalmSprings for #Coachella...watching some NHL playoffs! S'GO!!! @NHL @VirginAmerica https://t.co/U4WEF0PqNc</t>
  </si>
  <si>
    <t>rachflores420</t>
  </si>
  <si>
    <t>RT @FURGALlCIOUS: hey @united you are about to have a FAT lawsuit on your hands https://t.co/l141NHQJgK</t>
  </si>
  <si>
    <t>assaf</t>
  </si>
  <si>
    <t>RT @GossiTheDog: Airlines and the TSA are setting security policy over Twitter. It appears @united are being badly trolled. Cc @TSA @comic_\u2026</t>
  </si>
  <si>
    <t>RyDizy</t>
  </si>
  <si>
    <t>Why do I feel like I only got a $50 credit from @JetBlue when they sent an email yesterday saying it would be $250 for each PERSON?</t>
  </si>
  <si>
    <t>-118.39963895,34.082496500000005</t>
  </si>
  <si>
    <t>Beverly Hills, CA</t>
  </si>
  <si>
    <t>I\u2019ve been trying to add Positivity to my Tweets and Life, but @JetBlue really ruined that streak for me. \n\n#Positivity Returns NOW..</t>
  </si>
  <si>
    <t>It\u2019s actually pretty tough to get sleep on an airports floor\u2026\n\n(Shakes Fist at @JetBlue)</t>
  </si>
  <si>
    <t>After 6 hours I\u2019m still stuck in Vegas. \n\nI officially hate @JetBlue and recommend nobody flies them.</t>
  </si>
  <si>
    <t>\U0001f612 RT @JetBlue: @RyDizy We\u2019re sorry about the plane trouble, Ryan!</t>
  </si>
  <si>
    <t>toddpruzan</t>
  </si>
  <si>
    <t>"@united Airlines is proud to offer the inconvenienced passenger a $12 million voucher for future travel aboard the Friendly Skies.\u2122"</t>
  </si>
  <si>
    <t>hausofsocial</t>
  </si>
  <si>
    <t>RT @MarshaCollier: How @SouthwestAir, @AnheuserBusch @Duracell and other companies are helping #HelpforHouston https://t.co/PziUsTXyWa http\u2026</t>
  </si>
  <si>
    <t>gonzopancho</t>
  </si>
  <si>
    <t>ChicagoCabbie</t>
  </si>
  <si>
    <t>#Delta #DL400 Boeing 767 is diverting to Heathrow due to a mechanical issue https://t.co/ZXMZrSGOkH</t>
  </si>
  <si>
    <t>ericnestor</t>
  </si>
  <si>
    <t>Hey @JetBlue, we had about 8hours of delayed flights between last night and today. I understand delays due to weather is out of your control</t>
  </si>
  <si>
    <t>chrstnalxndra</t>
  </si>
  <si>
    <t>The birthday message from @SouthwestAir is the best email sent all day!!! \U0001f496\U0001f496\U0001f496\U0001f64f\U0001f3fe</t>
  </si>
  <si>
    <t>-122.27952149999999,37.8758456</t>
  </si>
  <si>
    <t>Berkeley, CA</t>
  </si>
  <si>
    <t>nwilhite</t>
  </si>
  <si>
    <t>Not bad #chicago #sunsetflight #ohare #midwestnostalgia #americanairlines #misschicagobutnotthecold @\u2026 https://t.co/mezJQaFiJ2</t>
  </si>
  <si>
    <t>-87.90353091,41.97695318</t>
  </si>
  <si>
    <t>rich3946</t>
  </si>
  <si>
    <t>RT @writemombritt: Under One Trump, We STAND! #United #MAGA \u2764\ufe0f\U0001f1fa\U0001f1f8\u2764\ufe0f https://t.co/zA8RlGZqm8</t>
  </si>
  <si>
    <t>tpeters</t>
  </si>
  <si>
    <t>Dear @richardbranson &amp;amp; @VirginAmerica,\n\nI owe you $3. Please contact me for reimbursement. Details attached.\n\n--t.j. http://t.co/HAfDJwI7pL</t>
  </si>
  <si>
    <t>mediocrity</t>
  </si>
  <si>
    <t>@samp @virginamerica @wayne @ballerwayne I haven't!  If you have a spare plane, Virgin would likely appreciate it, lots of angry folks.</t>
  </si>
  <si>
    <t>Does anyone have a spare plane?  @VirginAmerica is looking for one right now for us at SFO.</t>
  </si>
  <si>
    <t>-122.4359785,37.7706565</t>
  </si>
  <si>
    <t>San Francisco, CA</t>
  </si>
  <si>
    <t>elvsinus</t>
  </si>
  <si>
    <t>ryanskyy</t>
  </si>
  <si>
    <t>RT @AmericanAir: @ryanskyy We've received your DM and will respond as soon as possible.</t>
  </si>
  <si>
    <t>@AmericanAir &amp;amp; this was my first time flying w/ you.  Plus there was no WiFi on board. I could live without that but that charge is unfair.</t>
  </si>
  <si>
    <t>reelRosendo</t>
  </si>
  <si>
    <t>RT @Deohmy: Great send off by @united Airlines. Oh My! https://t.co/l076evwHGt</t>
  </si>
  <si>
    <t>erose000</t>
  </si>
  <si>
    <t>royman0</t>
  </si>
  <si>
    <t>@united airlines arrival board today at ORD is great lol http://t.co/4VQvJ3WaRj</t>
  </si>
  <si>
    <t>-87.908209,41.980489</t>
  </si>
  <si>
    <t>CapHillKeith</t>
  </si>
  <si>
    <t>RT @DannyZuker: I know it wasn't the seat she wanted but at least @AnnCoulter got to sit next to Shatner. @Delta https://t.co/AN3RZq4XRW</t>
  </si>
  <si>
    <t>ralfonsi</t>
  </si>
  <si>
    <t>@bsaitz @united Dulles to SFO. Have to say it's pretty impressive to have it to Frankfurt.  Might suggest walking before running, though...</t>
  </si>
  <si>
    <t>jamesjgriffin</t>
  </si>
  <si>
    <t>@SouthwestAir @AshDHarrington wow. J haven't gotten a coupon in years! And I was companion pass for the last 2 years! What am I doing wrong?</t>
  </si>
  <si>
    <t>rognagel</t>
  </si>
  <si>
    <t>ohheeyy</t>
  </si>
  <si>
    <t>RT @SouthwestAir: @ohheeyy What do you mean, Holly? Every seat is first class on Southwest! ^AB</t>
  </si>
  <si>
    <t>@united You should have a couple more baggage handlers on Fridays at DEN. Bags came out 70 min after touch down.</t>
  </si>
  <si>
    <t>best flying experience in awhile.. thanks @SouthwestAir! your flight attendants are superb and should all be comedians.</t>
  </si>
  <si>
    <t>stayout_mylayne</t>
  </si>
  <si>
    <t>katieobrienSF</t>
  </si>
  <si>
    <t>Paid for a @SouthwestAir upgrade to insure I make my connecting flight. Phoenix-&amp;gt;Philly #letsdothis</t>
  </si>
  <si>
    <t>Haley7098</t>
  </si>
  <si>
    <t>harlancrystal</t>
  </si>
  <si>
    <t>#flight #sfo #delta @ San Francisco International Airport (SFO) https://t.co/O0IVN2bWcY</t>
  </si>
  <si>
    <t>-122.389544,37.615608</t>
  </si>
  <si>
    <t>KyleAlbertHultz</t>
  </si>
  <si>
    <t>@SouthwestAir it's ironically hilarious, but also concerning that it can happen. Who knows what that individual could've been doing...</t>
  </si>
  <si>
    <t>timmychongg</t>
  </si>
  <si>
    <t>logjammmm</t>
  </si>
  <si>
    <t>@lisahfitz @iflymia @AmericanAir Yay! How are things?!</t>
  </si>
  <si>
    <t>AronoffOFFICIAL</t>
  </si>
  <si>
    <t>#NYC @googletalks #happysunday #easyflying @Delta https://t.co/uGN6j5sSqj</t>
  </si>
  <si>
    <t>Hanging with Mastering engineer genius Jeff Lyman at Nashville airport. Our @Delta airlines flight got delayed then\u2026 https://t.co/Sy5xTGamsC</t>
  </si>
  <si>
    <t>Flying to Nashville @Delta  rehearse 36 songs for a @merlehaggard tribute featuring an amazing group of bad ass artists. check earlier tweet</t>
  </si>
  <si>
    <t>BubblesOfAmor</t>
  </si>
  <si>
    <t>SenoraCopetona</t>
  </si>
  <si>
    <t>What a terrible customer service from @united on the phone! Unable solve &amp;amp; recommend @Delta as their better option?? #eventheyloveDELTAasIdo</t>
  </si>
  <si>
    <t>KaraBianca</t>
  </si>
  <si>
    <t>RT @DiwaDolls: @AmericanAir https://t.co/pmUzQdma6U</t>
  </si>
  <si>
    <t>uly_soccer7</t>
  </si>
  <si>
    <t>saraaa_m123</t>
  </si>
  <si>
    <t>JoseDeLoza</t>
  </si>
  <si>
    <t>RT @DrewStckdle: #UnitedAirlinesMottos https://t.co/8rY3MxjrTS</t>
  </si>
  <si>
    <t>eviantriathlete</t>
  </si>
  <si>
    <t>@VirginAmerica where do I pick up my oversized luggage? There's no staff here at EWK to speak to!</t>
  </si>
  <si>
    <t>Nidiaaamontes</t>
  </si>
  <si>
    <t>RT @ajplus: .@United strikes again!\n\nA couple flying to their wedding was booted off a flight for sitting in upgraded economy seats without\u2026</t>
  </si>
  <si>
    <t>Christiansistr2</t>
  </si>
  <si>
    <t>@AmericanAir Not going to lie I was kind of upset with you guys. The lady at the gate and customer service guys in\u2026 https://t.co/2mjY2WX9cL</t>
  </si>
  <si>
    <t>@AmericanAir They all kept asking about what happened and I kept letting them know that I am a solutions-oriented p\u2026 https://t.co/0RE2Ajgigc</t>
  </si>
  <si>
    <t>@AmericanAir So I started to call for a taxi and the taxi service said we cannot accommodate you at this time. So I\u2026 https://t.co/5XphtehWc9</t>
  </si>
  <si>
    <t>1stTylerCollins</t>
  </si>
  <si>
    <t>RT @ActualEPAFacts: Poor Ann Coulter... @Delta took a seat that was rightfully yours and gave it to someone else? Imagine how that felt to\u2026</t>
  </si>
  <si>
    <t>DaybreakApril</t>
  </si>
  <si>
    <t>I'm on my way Colorado! @colorado @AmericanAir https://t.co/wYgXYjDfnl</t>
  </si>
  <si>
    <t>ValerieBartley</t>
  </si>
  <si>
    <t>somehow, no one at the @VirginAmerica CS dept knows how elevate points work. oh, and they leave at 3:30pm, so don't try calling.</t>
  </si>
  <si>
    <t>PhilosopherKyle</t>
  </si>
  <si>
    <t>-103.0785635,44.12005289999999</t>
  </si>
  <si>
    <t>Box Elder, SD</t>
  </si>
  <si>
    <t>DJMARKDASPOT</t>
  </si>
  <si>
    <t>RT @AmericanAir: @DJMARKDASPOT We know you're excited to kick off the tour and we're excited to fly you to your next stop!</t>
  </si>
  <si>
    <t>RT @AmericanAir: @DJMARKDASPOT Happy to have you on board today! Have a #greAAt flight.</t>
  </si>
  <si>
    <t>RT @PhillipDeneef: @DJMARKDASPOT @AmericanAir @flyLAXairport Thought my 9am out of D.C. was early, safe travels bro</t>
  </si>
  <si>
    <t>Love Early Flights! Time to Go Az! Wheels up on @americanair \U0001f6eb Next Stop @flylaxairport\u2026 https://t.co/bNUIYm7sQS</t>
  </si>
  <si>
    <t>RT @DJMARKDASPOT: Arizona Thank You Again! time to Go! Wheels up on @southwestair \u2708\ufe0f S/O @mayaclubaz @liquident\u2026 https://t.co/7lFVWraIyO</t>
  </si>
  <si>
    <t>Late Nights Early Flights! Until the next time Arizona! Wheels up on @americanair \u2708\ufe0f\u2026 https://t.co/fXbwyodqse</t>
  </si>
  <si>
    <t>Orlando it was great! Wheels up on @americanair \u2708\ufe0f Next Stop @flylaxairport #DjMarkDaSpot\u2026 https://t.co/QnQmPno4f6</t>
  </si>
  <si>
    <t>@AmericanAir take your time &amp;amp; make sure this plane can fly. I care less about anyone missing there connections! My life is more important \U0001f4af</t>
  </si>
  <si>
    <t>Early flights \u2708\ufe0f wheels up on @americanair \u2708\ufe0f Next Stop #laxairport #DjMarkDaSpot #MP3Waxx\u2026 https://t.co/Cjg66JD7kb</t>
  </si>
  <si>
    <t>Good bye orlando! Wheels up on @americanair \u2708\ufe0f Next Stop @flylaxairport \n\n#DjMarkDaSpot #MDS2K16\u2026 https://t.co/aYU2dzMyPh</t>
  </si>
  <si>
    <t>RT @AmericanAir: @DJMARKDASPOT We're always glad to have you fly with us! Enjoy it.</t>
  </si>
  <si>
    <t>Late nights , Early Flights!! Good bye Az. Until the next time! Wheels up on @americanair \u2708\ufe0f next\u2026 https://t.co/IsZRqKCF1y</t>
  </si>
  <si>
    <t>JeffreyNickels</t>
  </si>
  <si>
    <t>37,000 feet over Kansas.  #Kansas #Traveling #DeltaAirlines #Delta #HeadingHome #hoeflichnickels https://t.co/YC14p0XHDC</t>
  </si>
  <si>
    <t>@united - when booking a new flight to use the credit, was told there's a $200 change fee.  The flight we are booking is only $203.</t>
  </si>
  <si>
    <t>On our @JetBlue flight getting ready to head to @flyLAXairport   Safe travels!!  Nice comfy seats too!!  \U0001f601 http://t.co/5yKTQDkxqz</t>
  </si>
  <si>
    <t>-73.77542261,40.64650776</t>
  </si>
  <si>
    <t>.@JetBlue - why not disclose they charge less?  That's a horrible practice.</t>
  </si>
  <si>
    <t>heatherfink</t>
  </si>
  <si>
    <t>Family living in West Palm Beach was just told by @JetBlue that their Friday flights out of Florida were canceled. Why?</t>
  </si>
  <si>
    <t>Part of me is psyched for the @united going out of business sale, but the other part fears being knifed for wearing comfy pants.</t>
  </si>
  <si>
    <t>-74.15394699999999,40.572376000000006</t>
  </si>
  <si>
    <t>Staten Island, NY</t>
  </si>
  <si>
    <t>mcf1218</t>
  </si>
  <si>
    <t>RT @Rumbo09: @Ford @StateFarm @PapaJohns @pepsi @budlight @Lowes @DietCoke @DIRECTV @RamTrucks @FOXSports @SouthwestAir @NFL @proctorgamble\u2026</t>
  </si>
  <si>
    <t>77klg7</t>
  </si>
  <si>
    <t>RT @CharlesMBlow: After I arrived last night at JFK on @JetBlue there seemed to be a flight arriving from PR. I almost got choked up at the\u2026</t>
  </si>
  <si>
    <t>This is @united response for knocking the Doctor unconscious.   I'm so done with @united.  unbelievable. https://t.co/yUG1hSFDn7</t>
  </si>
  <si>
    <t>RT @BritByrne: And to think I literally JUST booked @united flights to Spain last night. Thank god for 24hr cancellation! #BoycottUnited #f\u2026</t>
  </si>
  <si>
    <t>RT @invisibleman_17: #flight3411\nIf u purchase a @united airline ticket, u are automatically entered into their raffle to become a victim o\u2026</t>
  </si>
  <si>
    <t>Kaelin_182</t>
  </si>
  <si>
    <t>RT @BASEDJESUS: y'all tweakin @united https://t.co/OjaU0c9RLL</t>
  </si>
  <si>
    <t>BenCrowther</t>
  </si>
  <si>
    <t>-122.3306024,47.6148172</t>
  </si>
  <si>
    <t>Seattle, WA</t>
  </si>
  <si>
    <t>LIEvans</t>
  </si>
  <si>
    <t>RT @AlamoNYC: This woman also refused to give up her seat on @united https://t.co/lT67LeMxVE</t>
  </si>
  <si>
    <t>TrishMDukes</t>
  </si>
  <si>
    <t>Fuck @united ...Never again!</t>
  </si>
  <si>
    <t>-85.9785995,35.8305215</t>
  </si>
  <si>
    <t>Tennessee, USA</t>
  </si>
  <si>
    <t>McKenzieWilson8</t>
  </si>
  <si>
    <t>@AmericanAir ridiculous I just waited over 45 minutes for my bags</t>
  </si>
  <si>
    <t>misszeisler</t>
  </si>
  <si>
    <t>@SouthwestAir I have sent several emails about a concern and ZERO response! Ref # 2130302011058 #thankyou</t>
  </si>
  <si>
    <t>-97.6623715,38.3756045</t>
  </si>
  <si>
    <t>McPherson, KS</t>
  </si>
  <si>
    <t>DeenasDays</t>
  </si>
  <si>
    <t>. @SouthwestAir ridiculous flight 389 from Ft Myers lands in Baltimore just 3 min early n its gate is occupied and there is no gate for them</t>
  </si>
  <si>
    <t>karinaflagg</t>
  </si>
  <si>
    <t>\u201c@PerezHilton: I'd just like to thank @Delta for the great customer service and wonderful trip I took earlier this week.\u201d Delta forever \u2708\ufe0f</t>
  </si>
  <si>
    <t>KingStrixx</t>
  </si>
  <si>
    <t>THANK YOU @AmericanAir, who let me board early with just my active military ID; unlike another airline that required being in uniform.</t>
  </si>
  <si>
    <t>Shobeir</t>
  </si>
  <si>
    <t>RT @richardbranson: Congrats to all the wonderful @virginamerica team, named in @EntMagazine's Most Trusted Brands http://t.co/i2OZfUKV2U #\u2026</t>
  </si>
  <si>
    <t>HBCUPrideNation</t>
  </si>
  <si>
    <t>Congrats @xoxodjkdot!!!!!! #Delta #NCAT #WelcomeToAlumniLife #AggiePride @ North Carolina A&amp;amp;T\u2026 https://t.co/6gVKRBfMbs</t>
  </si>
  <si>
    <t>-79.7717646,36.07634453</t>
  </si>
  <si>
    <t>Greensboro, NC</t>
  </si>
  <si>
    <t>Armando43114693</t>
  </si>
  <si>
    <t>RT @Broncos: .@5280Miles passed along #BroncosCountryPlayoffs spirit today with the @united crew at @DENAirport! https://t.co/FCWg11TZ3W</t>
  </si>
  <si>
    <t>BuzzyVisuals</t>
  </si>
  <si>
    <t>davygreenberg</t>
  </si>
  <si>
    <t>RT @airfarewatchdog: Nonstop #LAX to #Tokyo #NRT #Japan $469 round-trip on @united for fall/winter travel https://t.co/BI9Rb2i0oG #airfare\u2026</t>
  </si>
  <si>
    <t>LonnieLazar</t>
  </si>
  <si>
    <t>@Delta "Current hold times are 26 to 54 minutes." At 9pm PDT. So sad. Oh, and f*ck you, too.</t>
  </si>
  <si>
    <t>AustinTracyW</t>
  </si>
  <si>
    <t>@Taportugal will you wait for the kids on @jetblue from Austin to #JFK so they can get to #Lisbon. PLEASE</t>
  </si>
  <si>
    <t>peterstringer</t>
  </si>
  <si>
    <t>I forgot how tightly @AmericanAir packs in passengers. Makes me miss @JetBlue even more. https://t.co/zmfq1H7LeW</t>
  </si>
  <si>
    <t>AnneBroussard</t>
  </si>
  <si>
    <t>ladyvenoms</t>
  </si>
  <si>
    <t>@Delta @serenawilliams !!!!!!!!</t>
  </si>
  <si>
    <t>TonyMFreed</t>
  </si>
  <si>
    <t>millionessa</t>
  </si>
  <si>
    <t>I got a gift #thanks @SouthwestAir https://t.co/dy0KVDkIWY</t>
  </si>
  <si>
    <t>Alix_Derousseau</t>
  </si>
  <si>
    <t>@SouthwestAir when can I book? I've been trying to book/login to my rapid rewards for days and nothing. I was on hold for a half hour!</t>
  </si>
  <si>
    <t>mikisetlur</t>
  </si>
  <si>
    <t>@AmericanAir finally picking up my dad at SFO after he drove from LA because you canceled 3290 yesterday (his LA to SJ leg coming from YYZ)</t>
  </si>
  <si>
    <t>-122.3997674,37.6277426</t>
  </si>
  <si>
    <t>vfmagoon</t>
  </si>
  <si>
    <t>RT @SouthwestAir: For the first time in our history, we\u2019ll soon be flying over 4,000 daily flights. Get on one of them. https://t.co/qqNeeJ\u2026</t>
  </si>
  <si>
    <t>poe_kungfu</t>
  </si>
  <si>
    <t>TheGookie</t>
  </si>
  <si>
    <t>Not. Going. Nowhere. @delta #laguardia #nyc #weatherdelays #chillpeople https://t.co/658tnY1eqp</t>
  </si>
  <si>
    <t>Very Photoshoppy clouds today. #nofilter #nyc #laguardia @delta @ Delta\u2026 https://t.co/LfsS8z1vx0</t>
  </si>
  <si>
    <t>-73.86330579,40.77066879</t>
  </si>
  <si>
    <t>No @delta Sky Priority line at the security checkpoint MSY?</t>
  </si>
  <si>
    <t>Thank you @delta for the auto re-booking. Hope to see you tonight. #fingerscrossed #snow #nyc #lga #msy</t>
  </si>
  <si>
    <t>I wish the @Delta Sky Club had bunk beds. Or those Japanese style pods to take naps in.</t>
  </si>
  <si>
    <t>ArunRath</t>
  </si>
  <si>
    <t>@JetBlue also, why do I have to do all the work, calling, harassing, tracking- why can't you just get my my luggage without making me dance?</t>
  </si>
  <si>
    <t>-80.1329624,25.81696565</t>
  </si>
  <si>
    <t>Miami Beach, FL</t>
  </si>
  <si>
    <t>@delta After an hr being told plane was being pressurized the capt came out &amp;amp; said they were still trying 2 find the leak. What gives? #1847</t>
  </si>
  <si>
    <t>Airport delay at LGA headed back to #nola. Why is everybody at this gate being a d***? @delta is doing everything right.</t>
  </si>
  <si>
    <t>amaliadahlia</t>
  </si>
  <si>
    <t>@united how come u asked how my flight was + offered me $125 and then did this? Couldn't fill out the info later https://t.co/IRARTjHddM</t>
  </si>
  <si>
    <t>shayethecreator</t>
  </si>
  <si>
    <t>CallMeGrant_</t>
  </si>
  <si>
    <t>notketchup</t>
  </si>
  <si>
    <t>jennie51006</t>
  </si>
  <si>
    <t>@SouthwestAir So...I got my bags back...left on my porch at 11:52pm. No knock, just left...thankfully everything thing was there.</t>
  </si>
  <si>
    <t>-76.8914447,39.1149875</t>
  </si>
  <si>
    <t>West Laurel, MD</t>
  </si>
  <si>
    <t>NiKKiDSuNNyTeA</t>
  </si>
  <si>
    <t>RT @CanadianDadBlog: @united @USAnonymous Volunteers? You mean Tributes. #United https://t.co/ED8pGRcdXr</t>
  </si>
  <si>
    <t>@SouthwestAir @derbyC8K3 is it usually this bananas?? Great job #BNA! I got to my gate just in the nic of time. #whew</t>
  </si>
  <si>
    <t>crystalmethhead</t>
  </si>
  <si>
    <t>@JetBlue we have asked over 10 times are we keep being told 5-10 more minutes til the plane will arrive, and still no plane</t>
  </si>
  <si>
    <t>@JetBlue i boarded my plane @ 6:30 am &amp;amp; had to get off &amp;amp; have been waiting for almost 5 hours &amp;amp; have been provided no information on why</t>
  </si>
  <si>
    <t>PaulGeogheganNY</t>
  </si>
  <si>
    <t>@MakeAWish @united And thank you, #UnitedAirlines for your generosity with #MakeAWish. It is noticed and appreciated.</t>
  </si>
  <si>
    <t>Jaadddee</t>
  </si>
  <si>
    <t>me waiting for other airlines to drop shade toward @united https://t.co/a18DTuGW9m</t>
  </si>
  <si>
    <t>-87.2029615,30.5210571</t>
  </si>
  <si>
    <t>Ferry Pass, FL</t>
  </si>
  <si>
    <t>Adri__95</t>
  </si>
  <si>
    <t>@AmericanAir you have 18 people in line at DFW and two agents working the rebooking center. Line hasn't moved in 20 minutes \U0001f621</t>
  </si>
  <si>
    <t>harper</t>
  </si>
  <si>
    <t>RT @gettinnoticedmo: I can't wait for Tom Price to steal Ann Coulter's seat on a @Delta flight.</t>
  </si>
  <si>
    <t>MJonTravel</t>
  </si>
  <si>
    <t>Happy Monday, @Delta. (at @Delta Sky Club in Atlanta, GA) https://t.co/HOoGTt0ihJ</t>
  </si>
  <si>
    <t>-84.43913605,33.64049637</t>
  </si>
  <si>
    <t>Winglets and widgets. @delta #instatravel @ Hartsfield-Jackson Atlanta International Airport https://t.co/UpiUX0u3hg</t>
  </si>
  <si>
    <t>-84.44279574,33.64075563</t>
  </si>
  <si>
    <t>RT @garyleff: Bridget Blaise-Shamai knows that @AmericanAir "award availability has to be considered" #AALDay</t>
  </si>
  <si>
    <t>RT @RossFeinstein: Three @AmericanAir flights en route to @AeropuertoSJU with 111,000 pounds of supplies. 777-300ER, A330-200, 737-800. htt\u2026</t>
  </si>
  <si>
    <t>RT @RossFeinstein: .@AmericanAir sending 3 flights to/from @AeropuertoSJU today; 2 on widebody aircraft, transporting more than 100,000 pou\u2026</t>
  </si>
  <si>
    <t>@GoldboxATL @Delta @Reagan_Airport  https://t.co/dQK999CK11</t>
  </si>
  <si>
    <t>@turnbullben @GoldboxATL @Delta I'm waiting here or going tomorrow. Good news-my airplane is now in the air.</t>
  </si>
  <si>
    <t>Not even off the ground and I know this is going to be a great @Delta flight! #travel</t>
  </si>
  <si>
    <t>-81.36777265,28.50167835</t>
  </si>
  <si>
    <t>Orlando, FL</t>
  </si>
  <si>
    <t>@AmericanAir 1.5 hour flight.</t>
  </si>
  <si>
    <t>@tmount @Delta Working on it. :)</t>
  </si>
  <si>
    <t>Tonight, flying does not suck. I credit @Delta and the crew of DL 946. #travel #airlines #MJapproved</t>
  </si>
  <si>
    <t>RT @DeltaNewsHub: .@Delta One, Seattle Delta Sky Club win International Yacht &amp;amp; Aviation Awards https://t.co/vYa0M01IDz https://t.co/SBmk5h\u2026</t>
  </si>
  <si>
    <t>@SelenePhoenix @Delta @DeltaSegmentFly @RenesPoints @laptoptravel @g_swedberg Hello!!</t>
  </si>
  <si>
    <t>This is starting to become a routine thing. @americanair (@ Admirals Club in Arlington, VA) https://t.co/gqmrxPVhbU</t>
  </si>
  <si>
    <t>-77.04331626,38.8556085</t>
  </si>
  <si>
    <t>Flying @united to #SFO this week. (@ United Club in College Park, GA) https://t.co/uof9SrRcGI</t>
  </si>
  <si>
    <t>-84.44212006,33.6415021</t>
  </si>
  <si>
    <t>So it seems that I'm flying @AmericanAir every week lately. :) (@ Admirals Club in Arlington, VA) https://t.co/ESh8bU0bDl</t>
  </si>
  <si>
    <t>It's not green, but I'm ok with that. Happy St. Patrick's Day, @AmericanAir! https://t.co/ODuIo3I7Re</t>
  </si>
  <si>
    <t>-77.0433162649369,38.85560850353973</t>
  </si>
  <si>
    <t>Admirals Club</t>
  </si>
  <si>
    <t>Things are looking up for @mjontravel. #instatravel #airlines cc: @united @ San Francisco\u2026 https://t.co/z0XMlLzGCo</t>
  </si>
  <si>
    <t>RT @DeltaNewsHub: .@Delta introduces enhanced boarding process in Atlanta https://t.co/Kyt9CPLa9A https://t.co/JU3wbWTHOh</t>
  </si>
  <si>
    <t>RT @DeltaNewsHub: .@Delta debuts free Main Cabin meals in 12 markets | Delta News Hub https://t.co/EAdEFCgxYf https://t.co/5ukiD6ZrLH</t>
  </si>
  <si>
    <t>.@Clear experience at @ATLairport is a solid win. Great time saver, especially in conjunction with PreCheck. cc: @Delta #Medallion discount</t>
  </si>
  <si>
    <t>-77.229267,38.697014</t>
  </si>
  <si>
    <t>Lorton, VA</t>
  </si>
  <si>
    <t>Shrimp and Grits @united style. Actually pretty good. Great service on this flight. #instatravel\u2026 https://t.co/qTKxlcEaEt</t>
  </si>
  <si>
    <t>Love the legroom in Economy Plus on this @united #a320. #instatravel #paxex @ Chicago O'Hare\u2026 https://t.co/ZWnHDW8tFH</t>
  </si>
  <si>
    <t>-87.90288462,41.97683225</t>
  </si>
  <si>
    <t>RT @DeltaNewsHub: .@Delta issues winter weather advisories, travel waivers for Rockies, Southern U.S. @DeltaNewsHub https://t.co/WvgAJDJo0Q</t>
  </si>
  <si>
    <t>That moment when you trek out to F concourse and find that the @Delta Sky Deck is closed. :(</t>
  </si>
  <si>
    <t>-84.41992087389491,33.64000743668388</t>
  </si>
  <si>
    <t>Delta Sky Club</t>
  </si>
  <si>
    <t>RT @DeltaNewsHub: We\u2019ll be live tweeting @Delta Sept Q earnings call highlights beginning at 10 a.m. Tune in! @DeltaNewsHub</t>
  </si>
  <si>
    <t>Checking out the newish @United Club. #Airlines #Travel #SFO (@ United Club in South San Francisco, CA) https://t.co/X1cYGqQGc8</t>
  </si>
  <si>
    <t>-122.38551767,37.6180772</t>
  </si>
  <si>
    <t>Nice @United Club at #ATL. Big improvement from the one I remember from years ago on T Con. (@ United Club) https://t.co/nALb6pLkM8</t>
  </si>
  <si>
    <t>First @united flight in a while this morning. #ATL #SFO #Airlines #Travel</t>
  </si>
  <si>
    <t>RT @laptoptravel: @MJonTravel @thepointsguy ALERT! #Delta Air Lines Increases #Award Ticket Prices Without Notice! #Business  https://t.co/\u2026</t>
  </si>
  <si>
    <t>Off the road for 3 weeks and @Delta adjusts premium wine selections in the Sky Club. They're good, especially with #deltaamexperks.</t>
  </si>
  <si>
    <t>Love turning left after boarding a @Delta 757. 757-300s with updated interiors are nice.</t>
  </si>
  <si>
    <t>-111.91702575,40.76580515</t>
  </si>
  <si>
    <t>.@Delta F/As almost always deliver a PDB to first class customers, boarding still goes on, and the flights leave on time. #airlines #travel</t>
  </si>
  <si>
    <t>RT @airwaysmagazine: #Fleet news: @Delta will retire all but two Domestic Boeing 767-300s by the end of 2016 (non -ER) #DeltaMeetAndFleet</t>
  </si>
  <si>
    <t>Love it when they check my bag but there's a ton of overhead space. But I'm a fan of 25B on the @delta MD-90.</t>
  </si>
  <si>
    <t>I have to say that I enjoyed the @Delta Sky Club at JFK's Terminal 4. Took me too long to finally visit. #airlines #loyalty #travel</t>
  </si>
  <si>
    <t>I'm at @Delta Sky Club in Jamaica, NY https://t.co/c3d9PXIZmr</t>
  </si>
  <si>
    <t>-73.78941536,40.6404979</t>
  </si>
  <si>
    <t>The reality of FO: I called @Delta and I will receive a callback between 21 and 37 minutes from now. #airlines #loyalty #travel</t>
  </si>
  <si>
    <t>@DeltaAssist @delta You've got more DM. Sorry. :)</t>
  </si>
  <si>
    <t>Time to get back at it. #2016 @Delta #Travel (@ Hartsfield-Jackson Atlanta International Airport - @atlanta_airport) https://t.co/M3AMGWdR42</t>
  </si>
  <si>
    <t>-84.442976,33.64159</t>
  </si>
  <si>
    <t>I recently enjoyed @Delta One service to Paris. Read all about it Tuesday at @InsideFlyer. #Airlines https://t.co/4MpnnD87s9</t>
  </si>
  <si>
    <t>@SouthwestAir Question: Is the digital "coupon" for the Business Select beverage when checking in with smartphone acceptable in flight?</t>
  </si>
  <si>
    <t>@AmericanAir Is there a known issue with iOS check in? Goes through steps, then nothing. Web says I'm checked in, but won't issue BP.</t>
  </si>
  <si>
    <t>Starting today at the F con @Delta Sky Club. http://t.co/s5D1LST7TZ</t>
  </si>
  <si>
    <t>And #teamboardlast wins again! @Delta @DJNoah80 @GoldboxATL @WeeklyFlyer @DeltaPoints http://t.co/F7p3qvIhVp</t>
  </si>
  <si>
    <t>miaowlex</t>
  </si>
  <si>
    <t>I love you, @SouthwestAir \U0001f495\U0001f618</t>
  </si>
  <si>
    <t>-106.4174305,31.79336815</t>
  </si>
  <si>
    <t>El Paso, TX</t>
  </si>
  <si>
    <t>RT @IsabelaSalomon: @Miaowlex @united I love the updates hahaha</t>
  </si>
  <si>
    <t>Shoutout to @united for delaying my flight 30+ hours. Y'all the real MVP! Not even weather related issues, this is on you.</t>
  </si>
  <si>
    <t>KevinPopovic</t>
  </si>
  <si>
    <t>Hey, @VirginAmerica - we've been on the ground at @SanDiegoAirport for 2 hours trying to get to SFO to start our\u2026 https://t.co/qqrYQYmuG8</t>
  </si>
  <si>
    <t>Come on, @AmericanAir, I'll be there before the 8pm flight leaves. After 4 hours you took today, gimme 10min back. https://t.co/19spVD5p5w</t>
  </si>
  <si>
    <t>Heads up, @AmericanAir - Flight 458 appears to be landing at 8:02pm. Experience tells me you're not holding the 8pm for me. What's the plan?</t>
  </si>
  <si>
    <t>LaughForge</t>
  </si>
  <si>
    <t>On the flip side,  #UnitedAirlines social media profile is through the roof.</t>
  </si>
  <si>
    <t>-82.43236095,28.0768615</t>
  </si>
  <si>
    <t>University, FL</t>
  </si>
  <si>
    <t>ScottRSmithPR</t>
  </si>
  <si>
    <t>Am I missing something or does @SouthwestAir not have an iPad app? They have an iPhone but didn't see one for iPad #confused</t>
  </si>
  <si>
    <t>kprckhambrel</t>
  </si>
  <si>
    <t>RT @DylanDreyerNBC: Plane out of PLS boards in 30 minutes. Worst TSA line I've ever been on. @Delta hold the plane? For Calvin? #holdthatpl\u2026</t>
  </si>
  <si>
    <t>@KPRC2Sara @AmericanAir that same BS has happened to my wife a couple of times! #badforbiz</t>
  </si>
  <si>
    <t>lars21</t>
  </si>
  <si>
    <t>Thank you @Delta for holding DL585 to allow for us on DL276 out of Manila to catch the flight to Minneapolis.  #happyplatinum</t>
  </si>
  <si>
    <t>26 hours later....home.  And for the first time in 5 months, my @Delta app shows no upcoming trips.</t>
  </si>
  <si>
    <t>-93.52400285,44.77294124</t>
  </si>
  <si>
    <t>Shakopee, MN</t>
  </si>
  <si>
    <t>ocalasportsman</t>
  </si>
  <si>
    <t>#Delta I guess you can't respond that, huh? https://t.co/uPvV4TDkLd</t>
  </si>
  <si>
    <t>Nice head &amp;amp; lacing bitter and very IPAish - Drinking an IPA (India Pale Ale) at @delta - https://t.co/UkxxRSNfzQ #photo</t>
  </si>
  <si>
    <t>-122.302,47.4426</t>
  </si>
  <si>
    <t>Ok #delta what gives?  First you delay my flight 6 hours now on the rescheduled flight we are late boarding ... lad\u2026 https://t.co/UjAMjA9KAR</t>
  </si>
  <si>
    <t>Ok #Delta why don't all your airplanes have the air conditioning on in Atlanta?  This is a sweat tube right now! #fail</t>
  </si>
  <si>
    <t>BonnyShadeBB</t>
  </si>
  <si>
    <t>@AmericanAir I have also seen this man on his travels being ignored and been passed to 5 different agents #sad #rude https://t.co/utELoHX7X0</t>
  </si>
  <si>
    <t>-87.90202146,41.97610367</t>
  </si>
  <si>
    <t>@ChandlerMilam @JonCampbell83 we can keep the conversation going! This is not the end, just the beginning. #delta #change #PKC2014</t>
  </si>
  <si>
    <t>-81.03692254,33.98988687</t>
  </si>
  <si>
    <t>Columbia, SC</t>
  </si>
  <si>
    <t>sidrosenberg</t>
  </si>
  <si>
    <t>RT @77WABCradio: WATCH: Coming up after the news, @AnnCoulter joins @bernieandsid to talk about her weekend scuffle with @Delta https://t.c\u2026</t>
  </si>
  <si>
    <t>GregBeast32</t>
  </si>
  <si>
    <t>Meanwhile, just another day at the Laguardia @AmericanAir check-in. https://t.co/Tu5nZ4EUxd</t>
  </si>
  <si>
    <t>Riot about to break out. Ppl are losing it.  #AmericanAirlinesSucks https://t.co/ZLy2gULUKa</t>
  </si>
  <si>
    <t>@AmericanAir  https://t.co/CllrI2Dcue</t>
  </si>
  <si>
    <t>Mechanical issues, gate change, delays and now everyone is sitting around waiting for the crew. @AmericanAir what a joke.</t>
  </si>
  <si>
    <t>@shockknasty @SouthwestAir Waited a few minutes since I literally couldn't believe it was happening</t>
  </si>
  <si>
    <t>gina_k210</t>
  </si>
  <si>
    <t>RT @BUexperts: .@COMatBU's Tom Fiedler analyzes @courierjournal's choice to report on 'troubled past' of man in #United controversy https:/\u2026</t>
  </si>
  <si>
    <t>IYADONNA</t>
  </si>
  <si>
    <t>-71.19867049999999,42.221173</t>
  </si>
  <si>
    <t>Westwood, MA</t>
  </si>
  <si>
    <t>SustainableQue</t>
  </si>
  <si>
    <t>The #MODA event celebrating #Ebony #FashionFair was amazing! Congrats to #MRAC #Delta for hosting a\u2026 http://t.co/cNKXEnaZnp</t>
  </si>
  <si>
    <t>-84.38512466,33.79077647</t>
  </si>
  <si>
    <t>misssmith11</t>
  </si>
  <si>
    <t>@jetblue I'm left hoping that my bag made it to Orlando or else my bag won't arrive in Austin due to the upcoming nor'easter.</t>
  </si>
  <si>
    <t>bappletree</t>
  </si>
  <si>
    <t>Hey #blog friend @Section_36 You guys must be friends. Maybe 1 day I'll take a @JetBlue flight back to explore Bost\u2026 https://t.co/9Cxd8cEpon</t>
  </si>
  <si>
    <t>TimVirgin</t>
  </si>
  <si>
    <t>@VirginAmerica http://t.co/MI4pUSva</t>
  </si>
  <si>
    <t>JustenMartian</t>
  </si>
  <si>
    <t>@jusikamartinez @southwestair Nope. Thankfully the flight is only another 1.5 hours.</t>
  </si>
  <si>
    <t>leftlaneloafer</t>
  </si>
  <si>
    <t>Just something magical about watching a sunset from 30,000 feet. Thanks for the view @Delta. #Delta #DeltaAirlines https://t.co/AtusqhW9PE</t>
  </si>
  <si>
    <t>-111.9650695,41.2177985</t>
  </si>
  <si>
    <t>Ogden, UT</t>
  </si>
  <si>
    <t>riahlikesfood</t>
  </si>
  <si>
    <t>MarisaG00de</t>
  </si>
  <si>
    <t>Made it to Dallas. Few hours here and on home #clusterfuck #goodservicebadluck #americanairlines #prb2016 #recovery https://t.co/jZIXrSvKIt</t>
  </si>
  <si>
    <t>cris_bacon13</t>
  </si>
  <si>
    <t>LexManos</t>
  </si>
  <si>
    <t>@MrFlamegoat @AmericanAir wat? I know you're funny looking but that's no reason to not let you on the plane!</t>
  </si>
  <si>
    <t>MonicaTockman</t>
  </si>
  <si>
    <t>@flyLAXairport two times in 2 days. Let's go #SFO @VirginAmerica \U0001f389\U0001f38a #2015</t>
  </si>
  <si>
    <t>lexcameron_</t>
  </si>
  <si>
    <t>Little_rachie</t>
  </si>
  <si>
    <t>Tbt to the last time I flew with @AmericanAir and it took me 24 hours to get to my destination</t>
  </si>
  <si>
    <t>Who values their customers less? Would love if you guys chimed in @GetSpectrum @AmericanAir</t>
  </si>
  <si>
    <t>another reason why @SouthwestAir is better than @AmericanAir https://t.co/0EZTG2dsuS</t>
  </si>
  <si>
    <t>Every time someone brings up @AmericanAir my vision goes blurry because they ruined my life</t>
  </si>
  <si>
    <t>Friendly reminder that dogs are good and @AmericanAir is a terrible, horrible company</t>
  </si>
  <si>
    <t>@AmericanAir So far y'all the least helpful and least responsive</t>
  </si>
  <si>
    <t>mabrasm</t>
  </si>
  <si>
    <t>tjbreshears</t>
  </si>
  <si>
    <t>@SouthwestAir has great customer service. Thanks for going above and beyond to get me my changed flight. #bestairlineever</t>
  </si>
  <si>
    <t>JohnnyGivesADam</t>
  </si>
  <si>
    <t>RT @MaraJade_2017: Bravo @JetBlue!\U0001f44f\U0001f44f\U0001f44f\n\nMaking flights affordable to get out of #HurricaineIrma's path should be a goal for all airlines!\n@S\u2026</t>
  </si>
  <si>
    <t>creepzgurl</t>
  </si>
  <si>
    <t>RT @jen_lilley: Wow @AmericanAir your gate agent at PHX just knocked my boiling soup out of my hand &amp;amp; you're not going to do anything to ma\u2026</t>
  </si>
  <si>
    <t>bionikmatt5</t>
  </si>
  <si>
    <t>Please help @Delta  @DeltaAssist https://t.co/IASHK79f9A</t>
  </si>
  <si>
    <t>-85.7682405,37.822244</t>
  </si>
  <si>
    <t>TheyCantIWill</t>
  </si>
  <si>
    <t>Trophy hunters filed a lawsuit because @Delta refuses to ship endangered animals killed in Africa! https://t.co/flHpwmP9Dy #ThankYouDelta</t>
  </si>
  <si>
    <t>AbdelRahmanM</t>
  </si>
  <si>
    <t>RT @AbdulNasirJ: Apology from @united about incident involving Chaplain @TaheraHAhmad. #unitedfortahera http://t.co/47BPA7vVBK</t>
  </si>
  <si>
    <t>HaileyRade</t>
  </si>
  <si>
    <t>Bless @WWE Hey fuck you @united https://t.co/ZiQm08XEz4</t>
  </si>
  <si>
    <t>poetkiosk</t>
  </si>
  <si>
    <t>Would have been a lot cheaper to let the dude stay in his seat @united https://t.co/VfkKmtgdmM</t>
  </si>
  <si>
    <t>jmalakai_bee</t>
  </si>
  <si>
    <t>I been sleeping on @JetBlue .</t>
  </si>
  <si>
    <t>iJohnni</t>
  </si>
  <si>
    <t>RT @AmericanAir: To celebrate #SXSW, we're giving away 25k @AAdvantage miles! RT for your chance to #win. http://t.co/AJ6L1EjLUs</t>
  </si>
  <si>
    <t>VicHall3</t>
  </si>
  <si>
    <t>RT @KillerMike: Atlanta makes greatness. And our city's about to make history.. RISE UP! @AtlantaFalcons @Delta #ad https://t.co/Wl4m37pjpI</t>
  </si>
  <si>
    <t>thekingjames88</t>
  </si>
  <si>
    <t>-73.1841402,44.45475265</t>
  </si>
  <si>
    <t>South Burlington, VT</t>
  </si>
  <si>
    <t>jgeary01</t>
  </si>
  <si>
    <t>KristiRobins10</t>
  </si>
  <si>
    <t>-80.20671759999999,26.70097865</t>
  </si>
  <si>
    <t>Royal Palm Beach, FL</t>
  </si>
  <si>
    <t>EastEndTaste</t>
  </si>
  <si>
    <t>#viewfromparadise #vanessagordon #eastendtaste in #antiguaandbarbuda #365beaches #JetBlueANU\u2026 https://t.co/BNEszO4xD3</t>
  </si>
  <si>
    <t>-61.7,17.0833</t>
  </si>
  <si>
    <t>Antigua and Barbuda</t>
  </si>
  <si>
    <t>Dylan_Harris25</t>
  </si>
  <si>
    <t>@UnitedAirlines you delay my flights 2 days in a row, strand me in San Fransisco for the night. And delay my arrival by 49 hours. Ridiculous</t>
  </si>
  <si>
    <t>scouten</t>
  </si>
  <si>
    <t>@BrianMatiash @united I made same decision ~15 years ago. In that time, nobody has said anything to make me rethink it. :-(</t>
  </si>
  <si>
    <t>AnnCarbone</t>
  </si>
  <si>
    <t>@united @AmericanAir it's time to rethink the entire customer experience from seat room to pricing. The anger is unleashed &amp;amp; not going away</t>
  </si>
  <si>
    <t>jhegewisch</t>
  </si>
  <si>
    <t>@united @jhegewisch  C6CMBX</t>
  </si>
  <si>
    <t>patsettar</t>
  </si>
  <si>
    <t>Wow! Just landed in Phila and the #southwestair stewardess just sang good night sweetheart to us!</t>
  </si>
  <si>
    <t>schnerk</t>
  </si>
  <si>
    <t>Man, @united is taking the #customerexperience to a new low @EWRairport. No communication, rude staff. This is pathetic.</t>
  </si>
  <si>
    <t>No #FakeNews here! Shame on you @YahooStyle @United Airlines https://t.co/3dqNTBmtbd #IFlyWithUnited</t>
  </si>
  <si>
    <t>If I fly @Jetblue, I get an @Birchbox? 9 Awesome Amenity Kits to Snag on Your Next Flight - http://t.co/6Rs7TgstY1</t>
  </si>
  <si>
    <t>RT @AmericanAir: Fast track to elite status: Earn up to 2x as many EQP\u2019s when traveling on a 1st or Biz Class ticket through 12/31. http://\u2026</t>
  </si>
  <si>
    <t>I love @JetBlue !"@longhornamy: @schnerk somehow we ended up getting the meanest #SWA flight crew. Flying Jet Blue next time." @SouthwestAir</t>
  </si>
  <si>
    <t>RT @Jenny_Newman: @longhornamy @SouthwestAir oh bummer! Come on!</t>
  </si>
  <si>
    <t>parshallythere</t>
  </si>
  <si>
    <t>Entire aisle to myself on my connecting @Delta flight from #Atlanta to #NewOrleans #travelboner</t>
  </si>
  <si>
    <t>kcactusnm</t>
  </si>
  <si>
    <t>I have had the worst day with @Delta \U0001f611 &amp;amp; now my last flight is leaving later because they're putting stickers on the interior. Wtf</t>
  </si>
  <si>
    <t>AlmquistOnAir</t>
  </si>
  <si>
    <t>Leaving New Orleans. Headed home @SouthwestAir https://t.co/iJmEfYLzwD</t>
  </si>
  <si>
    <t>-90.253346,30.0093515</t>
  </si>
  <si>
    <t>Kenner, LA</t>
  </si>
  <si>
    <t>AndersKrohn</t>
  </si>
  <si>
    <t>New personal record at the @SouthwestAir check in line at @INDairport today - 29 seconds from entering line until checked in.</t>
  </si>
  <si>
    <t>cuncabo731</t>
  </si>
  <si>
    <t>RT @VirginAmerica: Grab a partner and start practicing that two-step. RT for a chance to win a trip to Music City. \U0001f3bc\u2708\ufe0f #MostWestCoast https\u2026</t>
  </si>
  <si>
    <t>Love this and I would take my best friend and fianc\xe9 Brent @VirginAmerica @AlaskaAir https://t.co/L2p77DHtNn</t>
  </si>
  <si>
    <t>TJSalon</t>
  </si>
  <si>
    <t>@united I'm rebooked but missed a full day of work! May have to extend trip... Can you help with that?</t>
  </si>
  <si>
    <t>Mattr_co</t>
  </si>
  <si>
    <t>@United Colors of Benetton UNHATE | 72andSunny #unhate http://t.co/mL2AzkgD2j</t>
  </si>
  <si>
    <t>PatFTerry</t>
  </si>
  <si>
    <t>Here is 'Bear' the mountain dog  making us feel more relaxed on our travels. #Dulles #DogsRule #United #UnitedPaws https://t.co/sKqYnk5psC</t>
  </si>
  <si>
    <t>khernandez777</t>
  </si>
  <si>
    <t>realrobbron</t>
  </si>
  <si>
    <t>@united . Overbooked flight. Ask people to get off. When then don't, beat the shit out of them. Or, maybe, don't fucking overbook! Simple!</t>
  </si>
  <si>
    <t>-75.38424499999999,40.1320755</t>
  </si>
  <si>
    <t>West Norriton, PA</t>
  </si>
  <si>
    <t>JamesScott2</t>
  </si>
  <si>
    <t>RT @SweeneyABC: For 60 years Bette Nash has made @AmericanAir customers feel special. Take a look back at Bette\u2019s career tonight on @ABC7Ne\u2026</t>
  </si>
  <si>
    <t>@united Called back and spoke to Supervisor Jules who had no record of the reservation and can't help. Ridiculous! (2/2)</t>
  </si>
  <si>
    <t>.@AmericanAir Cust relations came through with a well written letter (not usual boilerplate stuff) &amp;amp; compensation. Good job making it right!</t>
  </si>
  <si>
    <t>-77.425155,38.878707500000004</t>
  </si>
  <si>
    <t>Chantilly, VA</t>
  </si>
  <si>
    <t>My ride to Dallas. Then on to Mississippi for Christmas. @AmericanAir @Reagan_Airport https://t.co/hym52VlFUB</t>
  </si>
  <si>
    <t>@JetBlue Great! Thanks! Now just have to hope there are seats when that day comes. ;-)</t>
  </si>
  <si>
    <t>.@AmericanAir Door is closed and I'm on the plane. :-) Gate agent somehow managed to find 12 volunteers. Next flight wasn't till Monday.</t>
  </si>
  <si>
    <t>.@JetBlue is already waiving change fee / fare difference for Monday travel due to snow. http://t.co/FMkyh5GkR4</t>
  </si>
  <si>
    <t>RT @ABC7Kris: Federal bankruptcy judge approves the DOJ settlement clearing the way for @USAirways and @AmericanAir to merge as soon as Dec\u2026</t>
  </si>
  <si>
    <t>.@Delta says they are best positioned to continue nonstop flights from DCA to cities that could otherwise see service reduced or eliminated.</t>
  </si>
  <si>
    <t>"The companies now expect to complete the merger in December 2013." @AmericanAir @USAirways #NewAmerican</t>
  </si>
  <si>
    <t>.@AmericanAir says much of the service currently operated by the carriers to small- and medium-sized markets from DCA will be maintained.</t>
  </si>
  <si>
    <t>RT @DeltaNewsroom: It\u2019s official! The FAA just approved @delta plans for PED customer use \u2013 effective immediately. #Below10KFeet</t>
  </si>
  <si>
    <t>.@VirginAmerica Flight 89 which departed @Dulles_Airport at 9:01 AM for Los Angeles had 2 divert to @LASairport due to the incident at #LAX</t>
  </si>
  <si>
    <t>1st @Delta raises miles 4 award tickets up to 25%...Now @AmericanAir starts imposing fuel surcharges...Need 2 reevaluate my airline loyalty</t>
  </si>
  <si>
    <t>RT @AmericanAir: UPDATE: We expect our operation to run normally with only a small number of flight cancellations expected tomorrow. htt ...</t>
  </si>
  <si>
    <t>RT @AmericanAir: 'The world is a book and those who do not #travel read only one page.' - St. Augustine http://t.co/1CHsP6xY</t>
  </si>
  <si>
    <t>@BCKSTGR @united Bonus MileagePlus Miles offer through @BCKSTGR ends on Dec 31st. Want to resolve this today so I can sign up by then. (2/2)</t>
  </si>
  <si>
    <t>Glad I canceled my Nov @AmericanAir flight and rebooked on @USAirways. Pilots protest at DCA today (pic via @JummyABC7) http://t.co/miRlb3h7</t>
  </si>
  <si>
    <t>Blueheeler28</t>
  </si>
  <si>
    <t>@AmericanAir @CLTAirport Yeah, not too bad! Friday night lights burn brightest in #Texas.</t>
  </si>
  <si>
    <t>RT @JanisFoleyPhoto: #Truth #United #UBusted https://t.co/uq4O5XcKfS</t>
  </si>
  <si>
    <t>babyhotcheeto</t>
  </si>
  <si>
    <t>sammiegalxoxo</t>
  </si>
  <si>
    <t>elkenyc</t>
  </si>
  <si>
    <t>There's no 'advantage' in #aaadvantage - I am pulling my hair out over the whole mileage thing. So darn frustrating! @AmericanAir</t>
  </si>
  <si>
    <t>Arrived in Austin! free #WiFi on #JetBlue was rad! (@ Austin Bergstrom International Airport (AUS) in Austin, TX) https://t.co/PEiZLTnuW5</t>
  </si>
  <si>
    <t>-97.66759872,30.20255876</t>
  </si>
  <si>
    <t>InsideMastercrd</t>
  </si>
  <si>
    <t>RT @AmericanAir: Why do we #LetGoodTakeFlight? Smiles from kids like Makayla. Thanks @CarrieUnderwood @Mastercard &amp;amp; @MakeAWish for helping\u2026</t>
  </si>
  <si>
    <t>RT @jodiebrinkerhof: Team @Mastercard @simplifycom  Back in action at @AmericanAir #aahack #innovationchallenge @InsideMastercrd https://t.\u2026</t>
  </si>
  <si>
    <t>lukeoutthere</t>
  </si>
  <si>
    <t>Getting out of Boston before the snow storm friday hopefully  @VirginAmerica can assist</t>
  </si>
  <si>
    <t>SocialLube</t>
  </si>
  <si>
    <t>Not happy with @United at this point. Flight delayed for hours and I know it will eventually be cancelled but they won't just announce that.</t>
  </si>
  <si>
    <t>TriSt8Tiz</t>
  </si>
  <si>
    <t>This @therealstylesp &amp;amp; @JetBlue convo is funny as shit but s/o to #transparency</t>
  </si>
  <si>
    <t>jedalonso</t>
  </si>
  <si>
    <t>@Delta Please point to me where this is said on\nhttps://t.co/tmbUvSZdS8</t>
  </si>
  <si>
    <t>- Last name? \n- Alonso\n- Alonso who?\n@Delta making passengers feel like they are under interrogation. \nGate D12, ATL \n#CustomerExperience</t>
  </si>
  <si>
    <t>As seen on Facebook, re: @Delta ad. Lovely. #ComingOut #GrabHimByTheBallot #elections2016 https://t.co/zNBquFtpD6</t>
  </si>
  <si>
    <t>.@AmericanAir #fail #ThanksButNoThanks #NeverAgain #PartyPoopers #AmericanFaillines #airlineindustry https://t.co/z1nZSpVd3t</t>
  </si>
  <si>
    <t>emmelouwho</t>
  </si>
  <si>
    <t>\u2606\u3002 \u2605\u3002 \u2606 \u2605\n\u3002\u2606 \u3002\u2606\u3002\u2606 \n\u2605\u3002\uff3c\uff5c\uff0f\u3002\u2605\n@AmericanAirlines \nFORCED ME TO PAY \n$25 FOR CHECKED\n      BAGGAGE\n\u2605\u3002\uff0f\uff5c\uff3c\u3002\u2605\n\u3002 \u2606\u3</t>
  </si>
  <si>
    <t>MattTerry7</t>
  </si>
  <si>
    <t>RT @SeanGonComm: 1st officer Dawn Cook &amp;amp; 1st black woman #Delta Capt Stephanie Johnson flew outta #Detroit &amp;amp; into history this week https:/\u2026</t>
  </si>
  <si>
    <t>micapulina</t>
  </si>
  <si>
    <t>RT @jorge_guajardo: .@Delta has, in the recent past, banned passengers for life due to their unsocial behavior. RT if you think they should\u2026</t>
  </si>
  <si>
    <t>djriddler</t>
  </si>
  <si>
    <t>First #UnitedAirlines and now the #NYSE down with technical issues. Sounds like a Cyber Attack.</t>
  </si>
  <si>
    <t>benedmunds</t>
  </si>
  <si>
    <t>I'm at @Delta Sky Club in SeaTac, WA https://t.co/9p6dZtqqKu</t>
  </si>
  <si>
    <t>dwward</t>
  </si>
  <si>
    <t>Won\u2019t fly @United any time soon. How long b/f this criminally insane @united pilot flies his plane into ground? https://t.co/0NUZiCSzxk</t>
  </si>
  <si>
    <t>Screwed again @AmericanAir. Booked Hawaii tickets w/seats next to each other &amp;amp; now Robert is in back of plane for 6 hrs PHX to KOA</t>
  </si>
  <si>
    <t>-90.33991,38.169815</t>
  </si>
  <si>
    <t>St. Louis MO</t>
  </si>
  <si>
    <t>BenSchaefer5</t>
  </si>
  <si>
    <t>@WyoWeeds @united You are the Doctor! You are the enemy!</t>
  </si>
  <si>
    <t>0BeY_Chan</t>
  </si>
  <si>
    <t>AsvpKyce</t>
  </si>
  <si>
    <t>MikeMoschetto</t>
  </si>
  <si>
    <t>@RealSportsBoys I myself am fuckin heavily with @JetBlue right now https://t.co/ksfOGG378H</t>
  </si>
  <si>
    <t>kbg1917</t>
  </si>
  <si>
    <t>RT @KBGalumnae: Our #Delta chapter proved that sisterhood is #NotJust4Years by celebrating their alumnae with a luncheon. #Lifetime https:/\u2026</t>
  </si>
  <si>
    <t>MikeDBears34</t>
  </si>
  <si>
    <t>Lenny_LaserDisk</t>
  </si>
  <si>
    <t>DeepCroy</t>
  </si>
  <si>
    <t>@FTRSJoey @Delta Joey, did you message Delta? I'm always curious how they handle these situations.</t>
  </si>
  <si>
    <t>-84.48293805,34.1619467</t>
  </si>
  <si>
    <t>Holly Springs, GA</t>
  </si>
  <si>
    <t>HeyMPJ</t>
  </si>
  <si>
    <t>RT @AmericanAir: @HeyMPJ We're happy to hear you made it! Now, sit back, relax and enjoy the ride.</t>
  </si>
  <si>
    <t>@AmericanAir been stuck on the taxi for at least 2 days waiting for my connecting flight to #TheLand w/ @LbNick31 https://t.co/7UOTZxT4D0</t>
  </si>
  <si>
    <t>BlnDizz</t>
  </si>
  <si>
    <t>Flying would be fantastic with a flight attendant like this. Well played @SouthwestAir Well played. http://t.co/UhItRh3Awf</t>
  </si>
  <si>
    <t>OUWXDoc</t>
  </si>
  <si>
    <t>@United Now the ground crew has no way of dealing with us. We are sitting on a plane in MSY waiting ...</t>
  </si>
  <si>
    <t>toastercookie</t>
  </si>
  <si>
    <t>RT @slmandel: Mysteries of air travel, volume 284: how come @SouthwestAir can board an entire plane in 15 minutes, but it takes @Delta 45 m\u2026</t>
  </si>
  <si>
    <t>jonathankurry</t>
  </si>
  <si>
    <t>@AmericanAir left a cell phone on flight 384 just landed. No one answers at lost and found. Help!!!!</t>
  </si>
  <si>
    <t>-80.24492299,25.81241871</t>
  </si>
  <si>
    <t>20 year gold member..never a problem with @Hertz until today. Way to Aspen for losing my business @cntraveller @AmericanAir @nytimestravel</t>
  </si>
  <si>
    <t>Just experienced the new fully loaded 737 LGA-&amp;gt;MIA @AmericanAir  All leather comfy seats in coach, free entertainment, great plane.</t>
  </si>
  <si>
    <t>jasonashville</t>
  </si>
  <si>
    <t>#unitedAIRLINES https://t.co/vxOTXnGR2a</t>
  </si>
  <si>
    <t>TheAlexMarco</t>
  </si>
  <si>
    <t>@united truly gross treatment of that man. I'll make sure to avoid you guys from now own. Hopefully, many more follow suit.</t>
  </si>
  <si>
    <t>brennansuen</t>
  </si>
  <si>
    <t>I earn @AmericanAir miles to celebrate milestones like my brother's wedding. #MilesForMilestones #Promotion https://t.co/CG9TSQTpAJ</t>
  </si>
  <si>
    <t>Charlie_Moores</t>
  </si>
  <si>
    <t>GaillevittGail</t>
  </si>
  <si>
    <t>RT @suzzee623: @kirstiealley My friend in Puerto Rico needs a flight out WITH her dog. Any one going there??\n@southwestair only allows smal\u2026</t>
  </si>
  <si>
    <t>vickiemwv</t>
  </si>
  <si>
    <t>@united Thank you!</t>
  </si>
  <si>
    <t>shannon1030</t>
  </si>
  <si>
    <t>@AmericanAir so I was fine with the 2 hour delay but 6 because a crew member isn't here is pretty unacceptable. #dfwtomemever?</t>
  </si>
  <si>
    <t>This is what happens after a five hour delay because they can't fine staff to fly. #imfrustrated @delta http://t.co/3UdyHxU3ag</t>
  </si>
  <si>
    <t>ChrisTheRivera</t>
  </si>
  <si>
    <t>variouspagings</t>
  </si>
  <si>
    <t>RT @SouthwestAir: Thanks to @HWAC for helping these animals!\u26a1\ufe0f \u201cSouthwest Flies Shelter Pets Affected By Harvey to New Home\u201d\n\nhttps://t.co/\u2026</t>
  </si>
  <si>
    <t>SarahStramel</t>
  </si>
  <si>
    <t>RT @WorthWray: Never fly @AmericanAir. Flight delayed &amp;amp; they think it's ok to leave us on the tarmac for 3+ hours w/ the rudest attendants \u2026</t>
  </si>
  <si>
    <t>@AmericanAir will do. Thanks so much!</t>
  </si>
  <si>
    <t>@tacill2600 @AmericanAir we are all completely baffled at the lack of knowledge by staff members. We understand #severewx - not incompetence</t>
  </si>
  <si>
    <t>@CiBabs @AmericanAir I have you beat we been on the runway in #AUSTIN for three hours!!\U0001f4a6\U0001f4a6\U0001f4a6#nothingtobragabout</t>
  </si>
  <si>
    <t>@Irene_Mont @AmericanAir ha. Not funny. #claustrophobic</t>
  </si>
  <si>
    <t>andreacapiral</t>
  </si>
  <si>
    <t>kaikovv</t>
  </si>
  <si>
    <t>jtudor</t>
  </si>
  <si>
    <t>RT @fox28columbus: #Delta pilot turns plane around for family trying to make flight to dad's funeral https://t.co/qwgJePDaEA https://t.co/W\u2026</t>
  </si>
  <si>
    <t>undertheflor</t>
  </si>
  <si>
    <t>RT @Dracaenawines: For my #SundaySips I am sipping on some Prosseco in th @united club Anxiously awaiting Italy!!! https://t.co/6u8So9s8D3</t>
  </si>
  <si>
    <t>Arich1028</t>
  </si>
  <si>
    <t>RT @airfarewatchdog: #Miami #MIA to #NYC #LGA $137 round-trip, nonstop, on @Delta https://t.co/eC8NZQywBH #airfare #flights https://t.co/el\u2026</t>
  </si>
  <si>
    <t>eternaljanuary</t>
  </si>
  <si>
    <t>RT @mattiseman: Hey @AmericanAir, you screwed up my ticket, but at least you were rude doing it. I feel like you're taking lessons from @un\u2026</t>
  </si>
  <si>
    <t>This is the 2nd @Delta story I've read this week about how they discriminate against #POC and #LGBTQ. How sad.\n https://t.co/ItN2qTv4UY</t>
  </si>
  <si>
    <t>-119.96423999999999,39.221667</t>
  </si>
  <si>
    <t>Incline Village, NV</t>
  </si>
  <si>
    <t>RT @airfarewatchdog: #NYC #JFK to Providenciales #PLS Turks and Caicos $213 nonstop on @Delta https://t.co/0f0KSxmZ3F #airfare https://t.co\u2026</t>
  </si>
  <si>
    <t>kelcymarie</t>
  </si>
  <si>
    <t>Appreciate the pretty drop-off today, @southwestair. #SweetHomeChicago \U0001f499\U0001f49b @ Chicago, Illinois https://t.co/sNKvvhiiqW</t>
  </si>
  <si>
    <t>-87.6844,41.8369</t>
  </si>
  <si>
    <t>$11 flight to/from Omaha for @Huskers vs. Miami. Holler, @SouthwestAir points. #GBR! Getting way too excited that CFB season is so close!!!</t>
  </si>
  <si>
    <t>bensterbenster</t>
  </si>
  <si>
    <t>darthlucas19</t>
  </si>
  <si>
    <t>RT @JackHTX: This must be @united 's training video https://t.co/yeqjCv55Z8</t>
  </si>
  <si>
    <t>RT @griffinmcelroy: hey everyone, for real though, don\u2019t fuckin fly @united ever again\n\nhttps://t.co/9l4JtV3lwY</t>
  </si>
  <si>
    <t>hyanier</t>
  </si>
  <si>
    <t>Watch out, #NYC !!! #MermaidInvasion #LAtoNY #CaliGirls #longhairdontcare #VirginAmerica\u2026 https://t.co/08DPw1ePEY</t>
  </si>
  <si>
    <t>-117.333,34.5989</t>
  </si>
  <si>
    <t>Victorville, CA</t>
  </si>
  <si>
    <t>The_Lalas</t>
  </si>
  <si>
    <t>RT @tonyakay: Repost @The_Lalas The new #delta #firstclass commercial? #thelalas @saraannefahey @delta #ontour #womenatwork #burlesqueshow\u2026</t>
  </si>
  <si>
    <t>drewsky5</t>
  </si>
  <si>
    <t>Well, @united didn\u2019t drag me off a plane, but they did break our stroller\u2026twice. Once between Paris and San Fran &amp;amp; again between SFO &amp;amp; SLC.</t>
  </si>
  <si>
    <t>-111.86655335,40.40707</t>
  </si>
  <si>
    <t>Lehi, UT</t>
  </si>
  <si>
    <t>-111.795567,40.378212500000004</t>
  </si>
  <si>
    <t>American Fork, UT</t>
  </si>
  <si>
    <t>@jacobbutler @AmericanAir hopefully everything works out. Your cruise looked like a lot of fun!</t>
  </si>
  <si>
    <t>-111.67178899999999,40.2486455</t>
  </si>
  <si>
    <t>Provo, UT</t>
  </si>
  <si>
    <t>kathrynlopez</t>
  </si>
  <si>
    <t>@gloria_purvis @united @FrAquinasOP @Amtrak Now if the Dominicans have a private plane I'm not aware of ...</t>
  </si>
  <si>
    <t>on day two at St. Louis airport, &amp;amp; a few cancelled flights in,is "weather/air traffic control" code for: Don't take @United to/from Midwest?</t>
  </si>
  <si>
    <t>-90.347994,38.74685655</t>
  </si>
  <si>
    <t>Berkeley, MO</t>
  </si>
  <si>
    <t>Mackewich</t>
  </si>
  <si>
    <t>Nothing more entertaining than being stuck on a @Delta plane at the gate</t>
  </si>
  <si>
    <t>jtsai_55</t>
  </si>
  <si>
    <t>Very disappointed with @AmericanAir - 3 hour delay And still no pilots... #LostAllFutureBusiness</t>
  </si>
  <si>
    <t>-97.03599358,32.89444602</t>
  </si>
  <si>
    <t>Dis_CT</t>
  </si>
  <si>
    <t>@united #neverunited</t>
  </si>
  <si>
    <t>-96.3073066,65.83811449999999</t>
  </si>
  <si>
    <t>Canada</t>
  </si>
  <si>
    <t>RT @SamMirrorFlexes: @united no way... Its not free, youre just overcharging everyone else!</t>
  </si>
  <si>
    <t>shirlesbee</t>
  </si>
  <si>
    <t>There is no sense in what is happening right now @United we are on a plane that can't take off. We were better off staying in the airport. \U0001f612</t>
  </si>
  <si>
    <t>@united thank you. I have a connection in DEN to MCI. Hoping I don't miss that flight and we aren't even more delayed</t>
  </si>
  <si>
    <t>Super over this flight delay! \U0001f634#UnitedAirlines #travel #flightdelays #LAX #unhappytravelers @ Los\u2026 https://t.co/HlKcZpFqrF</t>
  </si>
  <si>
    <t>-118.40253319,33.94399897</t>
  </si>
  <si>
    <t>Darmafall</t>
  </si>
  <si>
    <t>Dear @AmericanAir, please pull through and get me reimbursed for my upcoming SC flight. I'm stalking your travel updates. \U0001f62c #HurricaineIrma</t>
  </si>
  <si>
    <t>ViolinMulcahy</t>
  </si>
  <si>
    <t>I earn @AmericanAir #AAdvantage miles to celebrate milestones like __________. #MilesForMilestones #Promotion https://t.co/72tCAMRSSo</t>
  </si>
  <si>
    <t>-85.242564,35.0919547</t>
  </si>
  <si>
    <t>Chattanooga, TN</t>
  </si>
  <si>
    <t>NakedPhotog</t>
  </si>
  <si>
    <t>Gotta love signature hand rolled film. #Ilford #Delta #400 #Film #filmisnotdead https://t.co/7K6F6jBTjf</t>
  </si>
  <si>
    <t>GlacialThinking</t>
  </si>
  <si>
    <t>The man purse being a divo.  #moose #delta #latergram #kentucky @ Kentucky https://t.co/euyb7t7Zfq</t>
  </si>
  <si>
    <t>-85.0,37.5</t>
  </si>
  <si>
    <t>MikeRichard603</t>
  </si>
  <si>
    <t>BennyWatson04</t>
  </si>
  <si>
    <t>@AmericanAir ...and I'll agree to refrain from the 6-inch jokes. Kudos to #AA for responding and offering @GogoInflight -  Cheers!</t>
  </si>
  <si>
    <t>KJSpinooch</t>
  </si>
  <si>
    <t>No priority access despite EvenMoreSpeed purchase, no wifi and hours long delay @jetblue Sad!</t>
  </si>
  <si>
    <t>whoistylerkiz</t>
  </si>
  <si>
    <t>Hey @JetBlue. Doesn\u2019t this seem just a LITTLE excessive? https://t.co/SmyiGTXTlk</t>
  </si>
  <si>
    <t>@DylanLJMartin @united 30 second videos only show so much. How long did this go on or what did that guy do to get p\u2026 https://t.co/Gy37DE4XVu</t>
  </si>
  <si>
    <t>briannamp14</t>
  </si>
  <si>
    <t>RT @ChefCindi: Hey @united this is price gouging. There was word you were going to add flights to help people get out of Miami, but this is\u2026</t>
  </si>
  <si>
    <t>afond</t>
  </si>
  <si>
    <t>@SportsLMG @ChrisleyChase @Delta Delta has more business in 10 minutes than the amount of followers you and him combined</t>
  </si>
  <si>
    <t>Cinnamon_daddy</t>
  </si>
  <si>
    <t>RT @Skyduck64: If you need proof the Police work for corporate America and not the people look no farther than #unitedAIRLINES. \U0001f595\U0001f3fe12</t>
  </si>
  <si>
    <t>PCC38Lightning</t>
  </si>
  <si>
    <t>Safe travels Liberty and Sassy. (@ BWI Southwest Airlines - @southwestair in Baltimore, MD) https://t.co/TodpOHCYEF https://t.co/7hdGPdy78g</t>
  </si>
  <si>
    <t>-76.67109771,39.17930598</t>
  </si>
  <si>
    <t>Time to make our way across the ocean and across the country. (at @United Airlines) https://t.co/T6tw5WTxDA https://t.co/7qJhCDM6VK</t>
  </si>
  <si>
    <t>-157.91760928,21.33202575</t>
  </si>
  <si>
    <t>Honolulu, HI</t>
  </si>
  <si>
    <t>stantonbarrett</t>
  </si>
  <si>
    <t>Headn #Delta 2 LAX 4 #fair_girls event n Pacific Palisades 2 nit w guest speaker Lisa Ling. any1 wants 2 join txt or email me for RSVP!</t>
  </si>
  <si>
    <t>KnoppZimmerman</t>
  </si>
  <si>
    <t>Playing the slots, thank you @southwestair for the flight delay, more time to lose money #reno\u2026 https://t.co/ZD0VEmYgao</t>
  </si>
  <si>
    <t>-119.77438256,39.50577949</t>
  </si>
  <si>
    <t>Reno, NV</t>
  </si>
  <si>
    <t>xbrittaschuler</t>
  </si>
  <si>
    <t>TimothyAkinyode</t>
  </si>
  <si>
    <t>RT @lildurk: Don't trust @united so we got us a jet lol happy birthday meek https://t.co/DO2ocJFAht</t>
  </si>
  <si>
    <t>alanr_92</t>
  </si>
  <si>
    <t>RT @kumailn: So @united sucks. But the Chicago police who dragged the man off the flight are also monsters. Police using unnecessary force,\u2026</t>
  </si>
  <si>
    <t>LHBOSSD</t>
  </si>
  <si>
    <t>@gogzkerr @girlsreallyrule @Delta \nThis is the shit that makes me never want to fly again-  AUFKM? Get the f- off the plane!</t>
  </si>
  <si>
    <t>IlanaBrooks</t>
  </si>
  <si>
    <t>@Delta I have consistently had delays all summer long on Delta and while I am a loyal customer I'd like more than just an apology.</t>
  </si>
  <si>
    <t>@Delta No. This is just one of many delays I've had recently so was hoping for something more given I'm a very loyal customer.</t>
  </si>
  <si>
    <t>sockless_blonde</t>
  </si>
  <si>
    <t>@JetBlue What an awesome greeting for my birthday, @JetBlue  \nThanks! Portland, ME might be a bit chilly for my blo\u2026 https://t.co/UUp8drZszG</t>
  </si>
  <si>
    <t>-111.93171085,34.16825365</t>
  </si>
  <si>
    <t>Arizona, USA</t>
  </si>
  <si>
    <t>@jamesaydelott @SouthwestAir I drove by there last night, but it was dark...and I'd spent most of my day along the\u2026 https://t.co/x0SKkD4aer</t>
  </si>
  <si>
    <t>But, of course...thanks, @JetBlue\n\U0001f917\u2764\U0001f6eb\U0001f499 \n#kindness \n#HurricaneIrma https://t.co/oCwggTOuZR</t>
  </si>
  <si>
    <t>marionleary</t>
  </si>
  <si>
    <t>Talking to @Delta abt my #foodallergy concerns for my upcoming flight is a rollercoaster of anxiety. Helpful...not\u2026 https://t.co/WRcZvW5Xf3</t>
  </si>
  <si>
    <t>@NoNutTraveler @quick13 @Delta Thx for the tag! Im flying to Ireland on @Delta in July &amp;amp; have requested no shellfis\u2026 https://t.co/NvH4g86NOn</t>
  </si>
  <si>
    <t>@SouthwestAir Not bad a bad shot of @AmericanAir considering how fast we were both going! \U0001f914\n\U0001f60e\u2764\U0001f6ec\n#PHX https://t.co/u8QpCmvw5Z</t>
  </si>
  <si>
    <t>@deslloyd_16 @SouthwestAir @deslloyd_16 if it fits in the overhead bin it's a carryon! Just make sure it is in a go\u2026 https://t.co/gOtIRZRNWl</t>
  </si>
  <si>
    <t>You can speak whatever language you want in this country (at least for the next month), but apparently @Delta doesn\u2026 https://t.co/gD2M1nf8GY</t>
  </si>
  <si>
    <t>TheLloydGrove</t>
  </si>
  <si>
    <t>RT @greenfield64: Well, we DID just re-elect a Socialist...@KBAndersen @Delta So,you rebook me from biz to coach &amp;amp; refuse to credit  ...</t>
  </si>
  <si>
    <t>TCrago</t>
  </si>
  <si>
    <t>I'm at @Delta Sky Club (Jamaica, NY) http://t.co/FxZhXBhdKC</t>
  </si>
  <si>
    <t>New York, NY</t>
  </si>
  <si>
    <t>mryan311</t>
  </si>
  <si>
    <t>So @united and @NYSE both halt operations because of a "glitch"?  I'll be taking a screenshot of my bank account balances as something's up</t>
  </si>
  <si>
    <t>Tee_Kay16</t>
  </si>
  <si>
    <t>Just the sense of humor alone intrigues me enough to want to try @SouthwestAir . https://t.co/4IjxvsricZ</t>
  </si>
  <si>
    <t>pauliercito</t>
  </si>
  <si>
    <t>RT @Vegas: \U0001f6a8DEAL ALERT\U0001f6a8 @SouthwestAir is offering low fares through 6/8. Looks like it\u2019s the perf time to book that Vegas trip\u2708\ufe0fhttps://t.c\u2026</t>
  </si>
  <si>
    <t>danpericone</t>
  </si>
  <si>
    <t>False alarm just a confused desk agent it's non stop to SF!  Pheeeew #virginamerica</t>
  </si>
  <si>
    <t>-73.79309664,40.63826599</t>
  </si>
  <si>
    <t>Jeremystayfly</t>
  </si>
  <si>
    <t>RT @ElalcaldeRafa: @united @carterjwm @Wendys Can't wait to see you get dragged out of the plane with a bag full of #nuggz</t>
  </si>
  <si>
    <t>AviMiIIer</t>
  </si>
  <si>
    <t>scottaettin</t>
  </si>
  <si>
    <t>I'm at @JetBlue Airways in Jamaica, NY https://t.co/UsemHEYya0</t>
  </si>
  <si>
    <t>-73.77626958,40.64586955</t>
  </si>
  <si>
    <t>I'm at @JetBlue Airways in Jamaica, NY https://t.co/UiGwvL9XV3</t>
  </si>
  <si>
    <t>-73.77624085,40.6460709</t>
  </si>
  <si>
    <t>tiffthetechie</t>
  </si>
  <si>
    <t>@Gogo Hey there GoGo Bot! I\u2019m all good. As a T-Mobile customer I\u2019m just wishing you had a partnership with @SouthwestAir that\u2019s all!</t>
  </si>
  <si>
    <t>greekcelt</t>
  </si>
  <si>
    <t>Damage control email via @united this AM. Truth be told, they'll get ppl's $ (no matter what) if they offer cheapes\u2026 https://t.co/uqWQApz4RK</t>
  </si>
  <si>
    <t>-74.7243235,40.073040500000005</t>
  </si>
  <si>
    <t>New Jersey, USA</t>
  </si>
  <si>
    <t>nataliaxstarr</t>
  </si>
  <si>
    <t>nicoledee39</t>
  </si>
  <si>
    <t>@Delta So now I have to fly into another airport and take a train home to get bak today. And not even so much as an "I'm sorry". #ridiculous</t>
  </si>
  <si>
    <t>elaineNHB</t>
  </si>
  <si>
    <t>@JustNzinga @AmericanAir Right, it's never their fault #lies</t>
  </si>
  <si>
    <t>-117.99873250000002,33.69254185</t>
  </si>
  <si>
    <t>Huntington Beach, CA</t>
  </si>
  <si>
    <t>KAM_Charming</t>
  </si>
  <si>
    <t>RT @aayoub: What does @Delta and @DeltaAssist do when you are harassed? They put you and your kids on the back of the plane. http://t.co/9D\u2026</t>
  </si>
  <si>
    <t>texanshenry</t>
  </si>
  <si>
    <t>So the guys who pulled the dude off the @united flight weren't even cops. Where are all these "comply" people now</t>
  </si>
  <si>
    <t>-95.77871135000001,29.721989100000002</t>
  </si>
  <si>
    <t>Cinco Ranch, TX</t>
  </si>
  <si>
    <t>eaf4</t>
  </si>
  <si>
    <t>RT @dbreunig: .@united To those designing IT apps: what is the escape hatch you are giving employees to make human judgement calls when lif\u2026</t>
  </si>
  <si>
    <t>ajcatterson</t>
  </si>
  <si>
    <t>@united are the worst service airline with the worst reservation process in the western world. 1 hour for a simple change! @avoid</t>
  </si>
  <si>
    <t>Hey @united no lounge access for domestic 1st class passengers? Ok then, I'll switch to an airline that does..#premiumprice #premiumproduct?</t>
  </si>
  <si>
    <t>-80.1408863067627,26.071085321330138</t>
  </si>
  <si>
    <t>Fort Lauderdale-Hollywood International Airport (FLL)</t>
  </si>
  <si>
    <t>DCVeteran</t>
  </si>
  <si>
    <t>@Airtran Airways wins with worst customer service. 3K miles from home and no one solving problem, sorry we're busy. @southwestair #airtravel</t>
  </si>
  <si>
    <t>little_mz_e</t>
  </si>
  <si>
    <t>RT @RT_com: #UnitedAirlines denies it froze a giant rabbit to death https://t.co/eDkYoLHQXr https://t.co/7jNPNk6HLO</t>
  </si>
  <si>
    <t>moonpriism</t>
  </si>
  <si>
    <t>When they charge $500 for a rookie mistake \U0001f494\U0001f62d @united whyyyy</t>
  </si>
  <si>
    <t>-98.3805225,26.214426</t>
  </si>
  <si>
    <t>Palmview South, TX</t>
  </si>
  <si>
    <t>mish7399</t>
  </si>
  <si>
    <t>markcaruso216</t>
  </si>
  <si>
    <t>RT @ryansatin: passenger: "no, I'm not giving up my seat! I payed for this ticket!"\n\n@united airlines: \n\n https://t.co/1JCkWAsbL6</t>
  </si>
  <si>
    <t>Roger08139013</t>
  </si>
  <si>
    <t>@AnnCoulter @Delta ..... Ann,   It's still charm and good looks, obviously.</t>
  </si>
  <si>
    <t>Mya_ESTxx</t>
  </si>
  <si>
    <t>RT @MaxDotBam: #AmericanAirlines since you fucked my life up can u at least slide me a xan or a perc or somethin? Can a stewardess sugg me\u2026</t>
  </si>
  <si>
    <t>Longbed61</t>
  </si>
  <si>
    <t>@TraceyFromCali @dish @Delta 4 - 3 Mets Free Crunchwrap on Nov 5</t>
  </si>
  <si>
    <t>awilkerson22</t>
  </si>
  <si>
    <t>beachluvr104</t>
  </si>
  <si>
    <t>@JetBlue flt 1402 four hours to get to fll waiting forever for bags what is so hard? Where are mgrs ?</t>
  </si>
  <si>
    <t>TJTropea</t>
  </si>
  <si>
    <t>On my way (@ BWI Southwest Airlines - @southwestair) https://t.co/DUBE3DkclH</t>
  </si>
  <si>
    <t>-76.67118073,39.17916264</t>
  </si>
  <si>
    <t>steph2331anie</t>
  </si>
  <si>
    <t>dancallahan</t>
  </si>
  <si>
    <t>@united Break Guitars Not Noses @davecarroll https://t.co/OUHBteOYkO</t>
  </si>
  <si>
    <t>Kyle_Matula</t>
  </si>
  <si>
    <t>scarlaw96</t>
  </si>
  <si>
    <t>First and last time flying with @SpiritAirlines. 5 hour delay is not worth saving $40. Should've stuck with @AmericanAir.</t>
  </si>
  <si>
    <t>-75.264843,39.8692185</t>
  </si>
  <si>
    <t>Lester, PA</t>
  </si>
  <si>
    <t>heyminz</t>
  </si>
  <si>
    <t>#PSA @Delta @JetBlue @AmericanAir @SouthwestAir #BOS #JFK #LGA #Boston #BostonLogan #delay #cancelled #flight\u2026 https://t.co/INVzFeZbpL</t>
  </si>
  <si>
    <t>ahitofsarah</t>
  </si>
  <si>
    <t>@Delta DL1289. I fly with Delta a lot - I've never seen something like this.</t>
  </si>
  <si>
    <t>Andrew__Dingman</t>
  </si>
  <si>
    <t>RT @NIGGERTWlTTER: THIS DUDE IS PLAYING YALL @DELTA HE LITERALLY MAKES YOUTUBE VIDEOS TRYING TO GET KICKED OFF PLANES LMAOOOOO https://t.co\u2026</t>
  </si>
  <si>
    <t>QueenKaee24</t>
  </si>
  <si>
    <t>PunkinQTpie</t>
  </si>
  <si>
    <t>jamiepradomusic</t>
  </si>
  <si>
    <t>@delta so kudos and you're still my fav airline</t>
  </si>
  <si>
    <t>@AmericanAir I'll call as soon as I land in ATL and see if there's spots left</t>
  </si>
  <si>
    <t>@delta I'll be landing in ATL in 1:43 min, my bags are continuing onto Bogot\xe1, I will be stuck in Atlanta. Please advise</t>
  </si>
  <si>
    <t>ClintonShimeka</t>
  </si>
  <si>
    <t>RT @Steven_In_Exile: @PlaysTrumpCard @POTUS @Delta @nytimes @BankofAmerica @AmericanExpress @MichaelCohen212 @steph93065 @bfraser747 @Lrihe\u2026</t>
  </si>
  <si>
    <t>marymatero</t>
  </si>
  <si>
    <t>RT @SeeJaneSell: @Delta we need some help at gate B 12- Fred is manually putting in everybody and he is all alone</t>
  </si>
  <si>
    <t>redstylemix</t>
  </si>
  <si>
    <t>Extremely disappointed at the level of service prov by @united &amp;amp; @cathaypacific on my trip 2 Thailand from FLL. This is an understatement.</t>
  </si>
  <si>
    <t>coachtorino</t>
  </si>
  <si>
    <t>We don't need walls or war, we need bridge builders. We can't be spiritually empty. We need some all season love warriors- #United #Love \u2764\ufe0f</t>
  </si>
  <si>
    <t>-122.63090815,45.536401749999996</t>
  </si>
  <si>
    <t>Portland, OR</t>
  </si>
  <si>
    <t>AD_Makinde</t>
  </si>
  <si>
    <t>RT @benmurraybruce: Thank you @Delta and thank you @ATLairport. May your prophecy come true. May Gold await us. I support #TeamNigeria! htt\u2026</t>
  </si>
  <si>
    <t>wilsonricky</t>
  </si>
  <si>
    <t>#goodmorning snapped this a few minutes ago via @americanair have a good day! http://t.co/859HIQ7ioz</t>
  </si>
  <si>
    <t>Redeyecoyote45</t>
  </si>
  <si>
    <t>RT @ShooterMcGavin_: When you ask a @United employee if alcoholic beverages on this plane are free https://t.co/SrXTtDloWg</t>
  </si>
  <si>
    <t>mattswider</t>
  </si>
  <si>
    <t>On my 1st United flight in several years to get to Google IO. NYC \u2708\ufe0f Silicon Valley. Sorry, @AmericanAir \U0001f4ba\U0001f94a https://t.co/c3VFKMOdYv</t>
  </si>
  <si>
    <t>Not a repeat photo. Redeye to JFK, this time for work.@techradar #headphones @ASTROGaming  @americanair #travel #workworkworkworkworkwork</t>
  </si>
  <si>
    <t>Not possible in the @AmericanAir app, not possible on the mobile website the app pushes you to. #2016 #travel #90s\u2026 https://t.co/hSy9CA6a0X</t>
  </si>
  <si>
    <t>So I called again and @AmericanAir said it was still in Beijing. @AirChinaNA said they've had it (for whatever reason) at LAX. #goldmember</t>
  </si>
  <si>
    <t>3 days in: @AmericanAir can't locate my bag from 2wks in China. Down to mismatched socks &amp;amp; gym shorts #goldmember https://t.co/fSKcJ50bav</t>
  </si>
  <si>
    <t>Just boarded LAX to SFO on the Google Glass-friendly @VirginAmerica. Visiting techradar &amp;amp; futureus.\u2026 http://t.co/ZcBciB1Ce8</t>
  </si>
  <si>
    <t>FernieZap</t>
  </si>
  <si>
    <t>Hello LA. #losangeles #travel #delta #worktrip #california http://t.co/64AtDfgvtl</t>
  </si>
  <si>
    <t>hamletmax</t>
  </si>
  <si>
    <t>joncaves</t>
  </si>
  <si>
    <t>Arrived at SFO and not a @United 747 in sight \U0001f622</t>
  </si>
  <si>
    <t>My last flight on the Queen? UA 900 LHR to SFO - I'll miss her @united https://t.co/Gtz0sLSFli</t>
  </si>
  <si>
    <t>-0.4423608,51.5370612</t>
  </si>
  <si>
    <t>I know the countdown has begun but I will miss this Queen @united https://t.co/QcathoD48d</t>
  </si>
  <si>
    <t>A flat bit somewhere in the middle @united https://t.co/Y0U8eN7DNf</t>
  </si>
  <si>
    <t>@united here's a better shot of this lovely lady UA58 https://t.co/dxTdhu2zLo</t>
  </si>
  <si>
    <t>Our little Seattle plane is amongst the big boys today :) @united @ San Francisco International\u2026 https://t.co/8M5UmTH08u</t>
  </si>
  <si>
    <t>JayLMorgan</t>
  </si>
  <si>
    <t>https://t.co/lk7io8pkgB\n\n@united isn't content with fucking up humans anymore</t>
  </si>
  <si>
    <t>CoachHicks1914</t>
  </si>
  <si>
    <t>So update... we sat on runway 30 mins  past our arrival time and no one at @SouthwestAir thought to fuel the plane.. So guess what? (1)</t>
  </si>
  <si>
    <t>Quiana09</t>
  </si>
  <si>
    <t>I'm excited I got to see my #UIC #Delta baby Amari today for their bake sale at #DePaul! Looking\u2026 https://t.co/fgRrmovDe1</t>
  </si>
  <si>
    <t>-87.6536331,41.9233208</t>
  </si>
  <si>
    <t>MattSchlichting</t>
  </si>
  <si>
    <t>@VeryGoodKerry @united United is good when they're good.</t>
  </si>
  <si>
    <t>ideabloke</t>
  </si>
  <si>
    <t>@GovConSME @SouthwestAir I can't believe that was the response @SouthwestAir came back with! Was their account hacked?! \U0001f914</t>
  </si>
  <si>
    <t>@LauraCatena @AmericanAir @CatenaWines What with the codesharing and all, you don't suppose @AlaskaAir would follow\u2026 https://t.co/UGxbUAa5bI</t>
  </si>
  <si>
    <t>OstapRusak</t>
  </si>
  <si>
    <t>Thx you Southwest airlines for the free drinks to and from Houston this week.   I appreciate it.  #SouthwestAirlines</t>
  </si>
  <si>
    <t>PrichardElla</t>
  </si>
  <si>
    <t>.@AirportACK @ACKblACKbook @AmericanAir I'll be on that flight in 2 weeks. Counting the days until I get back to #Nantucket. My happy place.</t>
  </si>
  <si>
    <t>dchc30</t>
  </si>
  <si>
    <t>Delta can't keep track of their employees flt 2189 from LGA is delayed even more. First office nowhere to be found PATHETIC @Delta #delta</t>
  </si>
  <si>
    <t>ericsan_10</t>
  </si>
  <si>
    <t>Fo0tballguysguy</t>
  </si>
  <si>
    <t>@AmericanAir @DonnieDoesWorld once a sharks out of the tank, you can't put it back https://t.co/CJS4ctzA7D</t>
  </si>
  <si>
    <t>RobbieQ19</t>
  </si>
  <si>
    <t>@Delta just took us off the plane. Just frustrated that they boarded us and left us on the plane for 2hrs until they let us off the plane</t>
  </si>
  <si>
    <t>btaskew</t>
  </si>
  <si>
    <t>@united how about he inspects the plane before we board? Now an hour to change one tire. Again, #UALFAIL</t>
  </si>
  <si>
    <t>piafouilloux</t>
  </si>
  <si>
    <t>Perfect time to be in the sky! \u2728 Thanks @delta and #tmobile for the free wifi! #nyc #newyork\u2026 https://t.co/vfwqOCov1d</t>
  </si>
  <si>
    <t>-74.0064,40.7142</t>
  </si>
  <si>
    <t>Thanks @Delta and @TMobile for free wifi during my flight! Hello from the sky! \u270c\U0001f3fc\ufe0f#nyc https://t.co/DmHdsow5FX</t>
  </si>
  <si>
    <t>-73.977717,40.705597499999996</t>
  </si>
  <si>
    <t>gwendolynjk</t>
  </si>
  <si>
    <t>@RealDanHensley @BlueStaterDemoc @br_owen @united Y'all don't have to start pulling cheap shots at her and how she\u2026 https://t.co/NhViqcy9fm</t>
  </si>
  <si>
    <t>iamsoulrebel</t>
  </si>
  <si>
    <t>Getting ready for my #UnitedAirlines flight in the morning. #ReadyFiDemClaat !! https://t.co/AOz544vUXr</t>
  </si>
  <si>
    <t>sweetjean</t>
  </si>
  <si>
    <t>got tags?  the little pink canary has arrived.  \n#ORD #lovetofly #unitedairlines #exhausted\u2026 https://t.co/iEzWt0zNuX</t>
  </si>
  <si>
    <t>thank you for the upgrade @united - a sweet way to end an amazing, fun and happy week at home on\u2026 https://t.co/buhUGKBXAD</t>
  </si>
  <si>
    <t>Thank You  @united  for another great flight home yesterday, so i could see my family before my next treatment for #ovariancancer</t>
  </si>
  <si>
    <t>-73.29107450000001,41.405751</t>
  </si>
  <si>
    <t>Newtown, CT</t>
  </si>
  <si>
    <t>@Gunnja thank you my wonderful friend.  love and hugs to you.  nice to be back at ORD and on @united :)</t>
  </si>
  <si>
    <t>fantastic staff at the @united Club at DCA!!  Kathleen was the nicest!! #flyerfriendly</t>
  </si>
  <si>
    <t>@Aceman808 @united see you soon!</t>
  </si>
  <si>
    <t>@united sure thing.  it WAS a great flight overall :)</t>
  </si>
  <si>
    <t>@united merci!!  representing @nardotrealtor members and the US real estate opportunity over there.  great day so far here at ORD</t>
  </si>
  <si>
    <t>@united You have two great #flyerfriendly employees at TPA - Jim and Kyle working the Premier check-in counter.  so nice to chat with them!</t>
  </si>
  <si>
    <t>@united nice guy!  gave him a box of Girl Scout cookies as a thank you (my 6 yr old niece sent the box with me)</t>
  </si>
  <si>
    <t>nice job @united holding flight for 10 connecting from red-eye! doing right thing, I don't mind waiting as I head to BDL for Christmas.</t>
  </si>
  <si>
    <t>@united anytime!  and I'll be back onboard today...heading to PHL #roadwarrior</t>
  </si>
  <si>
    <t>excited to start my birthday trip with my mom...Heading to O'Hare for this evening's @united flight to Dublin!   my first trip to Ireland!</t>
  </si>
  <si>
    <t>@united passengers on our flight 707 have connections on 20 different flights....please hold planes in Denver!</t>
  </si>
  <si>
    <t>@united Maggie, your gate agent in MCO, is amazing.  she helped rearrange passengers on our flight to ORD in a very efficient way. rockstar!</t>
  </si>
  <si>
    <t>@united great flight as usual! thank you to the crew :)</t>
  </si>
  <si>
    <t>-87.90727265,41.97623973</t>
  </si>
  <si>
    <t>thanks to @united for getting me home to ORD from PVD 30 minutes early (earlier this evening).  capped off a perfect family wedding wknd.</t>
  </si>
  <si>
    <t>@united thanks!  love that i was able to confirm an earlier flight so on my way to the airport now.  excited about my journey and races too!</t>
  </si>
  <si>
    <t>-87.69424204,41.93131723</t>
  </si>
  <si>
    <t>heading home to Chicago...glad my @united flight was delayed 'cause we wouldn't have made it to @bhmairport in time! http://t.co/EXNg2Ff0Qo</t>
  </si>
  <si>
    <t>-86.75272465,33.56140532</t>
  </si>
  <si>
    <t>DC bound.   me and my shoes heading out via @united (@ Chicago O'Hare International Airport (ORD) - @fly2ohare) http://t.co/QXWWkzrVSB</t>
  </si>
  <si>
    <t>-87.90440083,41.97727092</t>
  </si>
  <si>
    <t>precious cargo for my family has landed along with me at BDL.  thanks @united http://t.co/R2R8UJALGp</t>
  </si>
  <si>
    <t>friendly @united agents at TPA check in.  psyched my 1st class upgrade cleared for at least one of my flights today</t>
  </si>
  <si>
    <t>-82.53438323,27.98011369</t>
  </si>
  <si>
    <t>heading back to Chicago on @united from HPN.  it was a great #SandyHookRun with friends and family!!</t>
  </si>
  <si>
    <t>-73.70412651,41.06869533</t>
  </si>
  <si>
    <t>Rye Brook, NY</t>
  </si>
  <si>
    <t>@united thank you - stoked to run to support my family's community in CT.</t>
  </si>
  <si>
    <t>-73.40074215,41.2774663</t>
  </si>
  <si>
    <t>Redding, CT</t>
  </si>
  <si>
    <t>NiceDrewishFela</t>
  </si>
  <si>
    <t>BangUpBetty</t>
  </si>
  <si>
    <t>@AmericanAir Hey, will you let us out of this plane? Please? I'm starting to think that you're kidnapping us.</t>
  </si>
  <si>
    <t>-92.22031116485596,34.72849293624588</t>
  </si>
  <si>
    <t>Bill &amp; Hillary Clinton National Airport (LIT)</t>
  </si>
  <si>
    <t>ConnorTrombly_2</t>
  </si>
  <si>
    <t>Txn_JeremyD</t>
  </si>
  <si>
    <t>@AmericanAir no worries. I'm on #vacation  As long as I get 2 tx 2 see my family, I'll be #coolasacucumber #HomeForTheHolidays</t>
  </si>
  <si>
    <t>-118.40743795,33.941284</t>
  </si>
  <si>
    <t>ColbiNigh</t>
  </si>
  <si>
    <t>@PleaseCOOPERate @BryanPurdoc @judimath @united @DeltaAssist no. Your in a comfortable bed I'm sitting in a hard chair. FREEZING \U0001f624</t>
  </si>
  <si>
    <t>renuagrawal46</t>
  </si>
  <si>
    <t>@drharshvardhan #united we stand and divided we fall \U0001f44d</t>
  </si>
  <si>
    <t>76.64565995,12.284442349999999</t>
  </si>
  <si>
    <t>Mysore, India</t>
  </si>
  <si>
    <t>ladonn___</t>
  </si>
  <si>
    <t>wcusmano32</t>
  </si>
  <si>
    <t>RT @chrisdelia: Hey @United you still fuckin suck even though nothing bad happened with your airline today.</t>
  </si>
  <si>
    <t>rob_hout</t>
  </si>
  <si>
    <t>@Cory_Minton @Delta @JeffW_ANZ safe travels!</t>
  </si>
  <si>
    <t>Impressed as always that @Delta has #woodford. Oh and the live stream of the #SuperBowl</t>
  </si>
  <si>
    <t>Skibum4Eva</t>
  </si>
  <si>
    <t>Off to #Panama @Delta #MiFamilia #StanfordOHS @ San Francisco International Airport (SFO) https://t.co/aqWGwGmbXq</t>
  </si>
  <si>
    <t>TopBrokerOC</t>
  </si>
  <si>
    <t>My View. Right Now. Homeward bound. #airlines @united #2million #babysteps #airport #ksfo @ San\u2026 https://t.co/ZnEggTMVJg</t>
  </si>
  <si>
    <t>-122.38427689,37.61697678</t>
  </si>
  <si>
    <t>My View. Right Now. Long day in the air. Thank you @united for a spectacular trip.\u2026 https://t.co/O8WdlZS5nU</t>
  </si>
  <si>
    <t>My View. Right Now. Turning final to KSNA. #home #travel #work #americanairlines #myviewrightnow https://t.co/fw2lTfErBi</t>
  </si>
  <si>
    <t>My View. Right Now. "Surprise and Delight" @katielance sharing her "Natalie" at @united #Orlando\u2026 https://t.co/qLw6KVMBJ3</t>
  </si>
  <si>
    <t>Rains lickers and Baggage Pickers. #DFW @United https://t.co/p3J9lSYwsl</t>
  </si>
  <si>
    <t>Thank you @AirCanada for going above and beyond to accommodate me on your flight AC1845. Shame on @united #1K #MillionMiler</t>
  </si>
  <si>
    <t>Dear @United -this a.m. you are begging for people to take another flight.Yesterday you made it impossible to let me leave early. #1KMillion</t>
  </si>
  <si>
    <t>Disappointed bumped at #SNA @united since traffic made us arrive 7 minutes late to check a bag. @AmericanAir give 15 mins. #1KMillionMiler</t>
  </si>
  <si>
    <t>My View. Right Now. 29AB standby gets us home early. #United #travel #Escapades @ United Airlines O'Hare http://t.co/YWLCZcMAes</t>
  </si>
  <si>
    <t>-87.9065683,41.98035948</t>
  </si>
  <si>
    <t>LisaWheat922</t>
  </si>
  <si>
    <t>Check out this epic check-in @Swarmapp!\nhttps://t.co/y9hXgCdtvn #factorfiction #snopes #americanairlines https://t.co/MUWbCG9ePJ</t>
  </si>
  <si>
    <t>-73.879441,41.60891</t>
  </si>
  <si>
    <t>Myers Corner, NY</t>
  </si>
  <si>
    <t>Waiting to board #JetBlue (@ Gate F6) http://t.co/oDFh8ubeVS</t>
  </si>
  <si>
    <t>-80.146652,26.07074</t>
  </si>
  <si>
    <t>SelaSixBurgh</t>
  </si>
  <si>
    <t>Do @united flights ever leave on time? \U0001f644\U0001f612\U0001f634</t>
  </si>
  <si>
    <t>Bray_theguy</t>
  </si>
  <si>
    <t>totalchicness</t>
  </si>
  <si>
    <t>John_Starcher</t>
  </si>
  <si>
    <t>It's a pretty safe bet no fan of @WalkOffTheEarth will ever fly @united ever again. What is that, several million folks, I guess?</t>
  </si>
  <si>
    <t>-82.7798324,41.5381375</t>
  </si>
  <si>
    <t>Lakeside, OH</t>
  </si>
  <si>
    <t>RT @misschanandlert: @SarahBlackwood1 @united REALLY, UNITED? Kids are sensible, they cry and it's normal! What a bullshit</t>
  </si>
  <si>
    <t>RT @SarahBlackwood1: Apparently my little 2 yr old crying son was a big threat to @united UA6223.MY 2 YR OLD!A threat?!?! Kicked us off the\u2026</t>
  </si>
  <si>
    <t>WOTElings unite! \u201c@SarahBlackwood1: @united just got kicked off flight UA6223 because my son was crying really loud @united \u201d</t>
  </si>
  <si>
    <t>-82.726539,41.527953000000004</t>
  </si>
  <si>
    <t>Marblehead, OH</t>
  </si>
  <si>
    <t>mikeziegler</t>
  </si>
  <si>
    <t>@lisaderus @SouthwestAir I signed up both cards two years ago for the bonuses &amp;amp; managed a companion pass. Such a sw\u2026 https://t.co/yjpT7HHEj0</t>
  </si>
  <si>
    <t>-122.28875400000001,47.561167749999996</t>
  </si>
  <si>
    <t>Columbia City, Seattle</t>
  </si>
  <si>
    <t>RT @PattyArquette: @united Leggings are business attire for 10 year olds. Their business is being children.</t>
  </si>
  <si>
    <t>JoeGiacalone</t>
  </si>
  <si>
    <t>@SouthwestAir they are looking for it. So far no plane, no clothes and sleeping in the terminal-the traveling trifecta!</t>
  </si>
  <si>
    <t>ATCCPV</t>
  </si>
  <si>
    <t>RT @SweetLaniLara: Very cool\U0001f33a\U0001f338\U0001f334#UnitedAirlines #HNL #Hawaii #UA747Farewell https://t.co/dSWJ6l7Arp</t>
  </si>
  <si>
    <t>RT @BoeingAirplanes: A send off like no other - we're here with @United to celebrate their 47 years flying the 747 &amp;amp; its final passenger fl\u2026</t>
  </si>
  <si>
    <t>@AmericanAir it's my wife's iPad...Heather</t>
  </si>
  <si>
    <t>@AirwaysNews @AmericanAir CRJ 700 not 900.</t>
  </si>
  <si>
    <t>RT @atclew: One of @AmericanAir's gorgeous 767's is featured on the brand new http://t.co/Wou7HBcpA4!</t>
  </si>
  <si>
    <t>RT @trujilloea: All airlines need a "channel 9" ATC feed. Hint hint, @AmericanAir.</t>
  </si>
  <si>
    <t>KimBalanceFit</t>
  </si>
  <si>
    <t>RT @kylegriffin1: .@Delta CEO writes memo to staff over intimidation from Trump-supporting passenger: "He will never again be allowed on a\u2026</t>
  </si>
  <si>
    <t>RT @Snookikatt: I say we go directly to #boycottdelta @delta @realDonaldTrump hey Trump...look what you did! https://t.co/hrv8j5VHJP</t>
  </si>
  <si>
    <t>dickson_kieran</t>
  </si>
  <si>
    <t>@Delta Not particularly helpful as I have people in NYC who say it's totally fine there. 4hrs at airport and zero compensation offered.</t>
  </si>
  <si>
    <t>PassThePunch</t>
  </si>
  <si>
    <t>you know @united has issues yet y'all continue to fly it.. \U0001f926\U0001f3fd\u200d\u2642\ufe0f https://t.co/nJ40hj3iSY</t>
  </si>
  <si>
    <t>itsAmyCraig</t>
  </si>
  <si>
    <t>rjhintz</t>
  </si>
  <si>
    <t>Flight SFO-SIN on @united reminds me why I like ANA. Seat belt sign on for hours in calm air. (1.3+m miles, so not a noob)  Carrier landing</t>
  </si>
  <si>
    <t>103.8341932535185,1.290529416480295</t>
  </si>
  <si>
    <t>Central Region, Singapore</t>
  </si>
  <si>
    <t>-19.00681975,64.89305669999999</t>
  </si>
  <si>
    <t>Iceland</t>
  </si>
  <si>
    <t>ONtracapp</t>
  </si>
  <si>
    <t>Who had the best goal at yesterday's @ATLUTD game?! #ATLUTD #UnitedAndConquer #MLS #soccer #Atlanta #United #goals #ATL #vote #poll #ATL</t>
  </si>
  <si>
    <t>csouthard96</t>
  </si>
  <si>
    <t>Finally headed home. Great week at @AlabamaSB camp. Great people. @SouthwestAir flight got cancelled last night, but they made it painless.</t>
  </si>
  <si>
    <t>-86.75067871,33.56304433</t>
  </si>
  <si>
    <t>Birmingham, AL</t>
  </si>
  <si>
    <t>RRockwell72</t>
  </si>
  <si>
    <t>You can kick me off any time you want @Delta https://t.co/gsdNvM5KYH</t>
  </si>
  <si>
    <t>-77.8581095,40.7835375</t>
  </si>
  <si>
    <t>State College, PA</t>
  </si>
  <si>
    <t>nydavid1</t>
  </si>
  <si>
    <t>@AnnCoulter @Delta When did you complete that training?  What spews out of you is torture for those of us who have\u2026 https://t.co/1d382vdNLx</t>
  </si>
  <si>
    <t>@AnnCoulter @Delta You whiny, horrible brat! You used to practice law before you decided to ignore it.  Read the te\u2026 https://t.co/qqojxIvdYg</t>
  </si>
  <si>
    <t>coachbap12</t>
  </si>
  <si>
    <t>RT @asurfingcowboy: @DeltaAssist #DeltaAirlines #Delta just unfreaking believable. @Delta not only an airline but now Judge Jury and execut\u2026</t>
  </si>
  <si>
    <t>celox1</t>
  </si>
  <si>
    <t>@flySFO @united Unacceptable - I've already had 2 prior UAL flights cancelled on me for this poorly-managed project\u2026 https://t.co/M98cYGmEfk</t>
  </si>
  <si>
    <t>StroopClub</t>
  </si>
  <si>
    <t>@JohnDabkovich @united I guess that's better news!!! We have the best, certainly the freshest. @united you're missing out!</t>
  </si>
  <si>
    <t>karmafrazier</t>
  </si>
  <si>
    <t>@laroccaj @VirginAmerica @AlaskaAir  Thanks good to know ...@VirginAmerica  flying to Bogata Columbia Sunday night.</t>
  </si>
  <si>
    <t>RT @AugieRunGood: You can help this #LAKingsSuperFan by going to http://t.co/CGKoNbD8DZ, then RT &amp;amp; Fav a tweet! #NHL #LAKings @Delta http:/\u2026</t>
  </si>
  <si>
    <t>ohyesgissell</t>
  </si>
  <si>
    <t>RT @nochiefs: \u201cWelcome aboard. Oh, and we need some volunteers to be bumped.\u201d -@United https://t.co/jJsfbYEkbO</t>
  </si>
  <si>
    <t>MelodyG1204</t>
  </si>
  <si>
    <t>@dgaliger2 @TruthFeedNews #Delta said said this flight attendant  was out of line. The flight attendant should be f\u2026 https://t.co/93uFIabeoC</t>
  </si>
  <si>
    <t>GARCIAJAIMEJR</t>
  </si>
  <si>
    <t>CJStryker</t>
  </si>
  <si>
    <t>I'm at @Delta Sky Club in Orlando, FL https://t.co/tOHB0RcRzk</t>
  </si>
  <si>
    <t>-81.301403,28.427062</t>
  </si>
  <si>
    <t>How sweet it is to land in Delta's capital! #ATL #Delta #DeltaProud (at @atlairport in Atlanta, GA) https://t.co/yZ4jvRsQTm</t>
  </si>
  <si>
    <t>-84.43602881,33.6402134</t>
  </si>
  <si>
    <t>Tonight's Delta One menu! #DeltaOne #Delta #DeltaProud @ Delta Airlines https://t.co/cAadxmM08U</t>
  </si>
  <si>
    <t>-85.19789,35.03762</t>
  </si>
  <si>
    <t>angelfeathers_</t>
  </si>
  <si>
    <t>Luisa</t>
  </si>
  <si>
    <t>@CarolAlzuguir @AmericanAir This is unacceptable @AmericanAir!</t>
  </si>
  <si>
    <t>herbjacksonjr</t>
  </si>
  <si>
    <t>@martinjcowling @airlineguys @united @British_Airways Haha so true. Never thought of it. I did the Pacific out of S\u2026 https://t.co/Wr9BHYB5Ov</t>
  </si>
  <si>
    <t>@jetblast18 @SouthwestAir Thank you!! https://t.co/45RZV6uLZT</t>
  </si>
  <si>
    <t>Watch "Contract 2012 | Leading Forward" on @Vimeo https://t.co/dP1FIowj3m #swapa #southwestairlines #contractnow</t>
  </si>
  <si>
    <t>The latest in theme planes "Tennessee One" #southwestairlines #boeing737 just_flight95's photo https://t.co/8Jb5Hl47RB</t>
  </si>
  <si>
    <t>yeahitslex</t>
  </si>
  <si>
    <t>@united Hey have y\u2019all seen my tweet? Just checking on my order the queue. ^</t>
  </si>
  <si>
    <t>@united Just got word of my cancelled flight due to a connection at IAH. Only flight options are for the next few days but I need a (1/2)</t>
  </si>
  <si>
    <t>@RDUAirport I saw that and I'm excited! I hope @SouthwestAir adds one too! \U0001f440</t>
  </si>
  <si>
    <t>runsammrun</t>
  </si>
  <si>
    <t>@AmericanAir @RowenaSahulee if so, please provide me the steps to become unbanned since, as your passenger, i find\u2026 https://t.co/9imw302xML</t>
  </si>
  <si>
    <t>8.83655619,44.77636104</t>
  </si>
  <si>
    <t>Novi Ligure, Piemonte</t>
  </si>
  <si>
    <t>@hiperfin @slyok @muoiod @Navang25 @united wut. even if that were true, MSY isn't even privately owned. it's a publ\u2026 https://t.co/xdFXq57gvL</t>
  </si>
  <si>
    <t>@AmericanAir please change me to RV. it is simply not fair as i have followed your instructions to the tee &amp;amp; should be able to use my status</t>
  </si>
  <si>
    <t>@AmericanAir hi, the FA on 1st on 1522 this morning was so spectacular. I didn\u2019t catch his name but hope this is enough to get him recognizd</t>
  </si>
  <si>
    <t>-87.843297,42.0158055</t>
  </si>
  <si>
    <t>Park Ridge, IL</t>
  </si>
  <si>
    <t>@AmericanAir no, just the 1st as it is please! since it is within 72 hrs of departure when do i find out if it is confirmed or waitlisted?</t>
  </si>
  <si>
    <t>-73.99653315,40.730831</t>
  </si>
  <si>
    <t>Greenwich Village, Manhattan</t>
  </si>
  <si>
    <t>@JetBlue don't be sore losers\u2026you had your day in court &amp;amp; you lost\nif you don't pay, I will be sending the Sheriff to your office (how awk!)</t>
  </si>
  <si>
    <t>@AmericanAir hi! can you clarify if I would earn 100% EQM on an AA flight if my ticket was bought through BA? https://t.co/61gKxEhpbo</t>
  </si>
  <si>
    <t>jwbskip</t>
  </si>
  <si>
    <t>RT @VirginAmerica: Our website will be down for 18-24 hrs starting @ 11:30am PT tmrw. Pls book &amp; make all flight changes in advance. htt ...</t>
  </si>
  <si>
    <t>christina_mcmac</t>
  </si>
  <si>
    <t>I've got 3+ hours on this @united  flight and it already smells like urine. #losing</t>
  </si>
  <si>
    <t>Das_Breezy</t>
  </si>
  <si>
    <t>@SouthwestAir I just wanted to highlight one of your flight attendants! Funny, friendly &amp;amp; hardworking! Please comme\u2026 https://t.co/9YtAxlU71o</t>
  </si>
  <si>
    <t>-87.5334065,33.1966005</t>
  </si>
  <si>
    <t>Tuscaloosa, AL</t>
  </si>
  <si>
    <t>risingdiscovery</t>
  </si>
  <si>
    <t>@EClassens "Tony Martial scores again!" #BURMUN #united #mufc \U0001f479</t>
  </si>
  <si>
    <t>PartyPana</t>
  </si>
  <si>
    <t>MissCarley</t>
  </si>
  <si>
    <t>PrisBlossom</t>
  </si>
  <si>
    <t>RT @charliekirk11: For the record, I have been bashing @united for years. They are an absolutely terrible airline. https://t.co/TmCkJsJR9P</t>
  </si>
  <si>
    <t>JackiG_23</t>
  </si>
  <si>
    <t>RT @AmericanAir: @JackiG_23 We appreciate your kind words tonight, Jacki! It's been a tough travel day and we're thankful for your patience.</t>
  </si>
  <si>
    <t>t_wigz</t>
  </si>
  <si>
    <t>I got another beef too @AmericanAir I was disappointed with my flight had over a 4hr wait and y'all gave me $75 to suffice smh</t>
  </si>
  <si>
    <t>-76.255686,36.895081999999995</t>
  </si>
  <si>
    <t>Norfolk, VA</t>
  </si>
  <si>
    <t>emeka35</t>
  </si>
  <si>
    <t>@MarkHalperin @Delta Least the dog didn't get beat down</t>
  </si>
  <si>
    <t>ThatTomHam</t>
  </si>
  <si>
    <t>@united I will never fly with you again. Or your partner airlines. #BoycottUnited</t>
  </si>
  <si>
    <t>Broken display, hot as shit plane, torn seat back pocket and rude flight attendants. That flight sucked ass. #VirginAmerica #DCtoLAX #overit</t>
  </si>
  <si>
    <t>Kinda shocked that @VirginAmerica doesn't have an iPhone app. #sad</t>
  </si>
  <si>
    <t>marcus2kings_94</t>
  </si>
  <si>
    <t>MrJoshPerry</t>
  </si>
  <si>
    <t>@StephenGutowski @lauracarno @AmericanAir @TSA Flying American with checked firearm is garbage. 1) they\u2019ve never do\u2026 https://t.co/cE6G9hQMWq</t>
  </si>
  <si>
    <t>flyguy84</t>
  </si>
  <si>
    <t>While I still much prefer @AlaskaAir , I really love the step by step bag tracking that @AmericanAir offers in its\u2026 https://t.co/oDUWIuD6SB</t>
  </si>
  <si>
    <t>FredSaysWrong</t>
  </si>
  <si>
    <t>@Sethrogen @united @SarahKSilverman It's called an employee regulation. People who fly as guests need to comply. It's not Sharia law.</t>
  </si>
  <si>
    <t>-117.90564549999999,33.6636085</t>
  </si>
  <si>
    <t>Costa Mesa, CA</t>
  </si>
  <si>
    <t>verojecsguard</t>
  </si>
  <si>
    <t>RT @SouthwestAir: @verojecsguard We may not make the Kessel Run in 12 Parsecs, but we keep it entertaining. Happy to host the 501st, Erin.\u2026</t>
  </si>
  <si>
    <t>jonvanhala</t>
  </si>
  <si>
    <t>Remarkable service @Delta your phone agent sang happy birthday as she worked out a tough flight change. Really nice touch</t>
  </si>
  <si>
    <t>craigcaruso</t>
  </si>
  <si>
    <t>@JetBlue I found a new flyer for you! @petershankman. Bring him to you guys!</t>
  </si>
  <si>
    <t>@lawebmorrell @JaredSFriedman said we will do anything for you just let us know @JetBlue @petershankman Awesome Flight on 795</t>
  </si>
  <si>
    <t>-74.15981643,40.56103924</t>
  </si>
  <si>
    <t>lheal</t>
  </si>
  <si>
    <t>@CyFitFreedom @united @Clorox @NatEnquirer I hope she knows what kind of chemical trail she's helping to pay for.\u2026 https://t.co/FdiNrLLcUe</t>
  </si>
  <si>
    <t>@rdsanchezjr @AmericanAir @FortWorthWeekly My brother remembered Kelly. He said the story moved him to tears. She w\u2026 https://t.co/xZH8fUuCfe</t>
  </si>
  <si>
    <t>blazerym</t>
  </si>
  <si>
    <t>Come on @SouthPark  do an episode on @united they deserve it</t>
  </si>
  <si>
    <t>-88.77558850000001,30.404948</t>
  </si>
  <si>
    <t>Ocean Springs, MS</t>
  </si>
  <si>
    <t>CJT3</t>
  </si>
  <si>
    <t>This is me right now... @united bumpy ride but made it closer to on time than I thought http://t.co/XnjIxoh3C3</t>
  </si>
  <si>
    <t>-77.33538863,37.50741529</t>
  </si>
  <si>
    <t>royjwells</t>
  </si>
  <si>
    <t>Explain how airline consolidation is good for me @AmericanAir - When \u2018code sharing\u2019 hurts, not helps, fliers http://t.co/s24jsshTwL</t>
  </si>
  <si>
    <t>JosefRasheed</t>
  </si>
  <si>
    <t>To the #AmericanAirlines team @A24 in the #DFW...Bravo Zulu for handling the difficulty with so my class. Appreciate ya'.</t>
  </si>
  <si>
    <t>-97.09450645000001,32.8462365</t>
  </si>
  <si>
    <t>Euless, TX</t>
  </si>
  <si>
    <t>aussicristobal</t>
  </si>
  <si>
    <t>@jetblue is the best airline I have ever flown. #jetblue #loveyou</t>
  </si>
  <si>
    <t>-77.33113943,37.5063907</t>
  </si>
  <si>
    <t>Varina, VA</t>
  </si>
  <si>
    <t>cinthiolita</t>
  </si>
  <si>
    <t>@united Just bc the flight arrived doesn't mean I didn't have the worst experience</t>
  </si>
  <si>
    <t>@united @Delta Honestly this entire experience has me sooooo demotivated to go on vacation. For someone working 50+\u2026 https://t.co/XvZQ4GjfCO</t>
  </si>
  <si>
    <t>@Delta 32 inches tall!</t>
  </si>
  <si>
    <t>jlferron</t>
  </si>
  <si>
    <t>Wow @AmericanAir flight attendants are apathetic and#overit today \U0001f612 if you told ppl not to put coats in the overheads there'd be less drama.</t>
  </si>
  <si>
    <t>lisakauai</t>
  </si>
  <si>
    <t>This story SERIOUSLY has me shaking my head! #truthisstrangerthanfiction #unitedstrikesagain #united https://t.co/5XxX81pawI</t>
  </si>
  <si>
    <t>Boiiwannadie_</t>
  </si>
  <si>
    <t>JimDuckett1</t>
  </si>
  <si>
    <t>@DanaDelany @AmericanAir @united : They BOTH break guitars!</t>
  </si>
  <si>
    <t>VanessaBednar</t>
  </si>
  <si>
    <t>@SouthwestAir @VanessaBednar I'm staying in Burbank. I'm not driving all the way down there if I'm not going to make my connection</t>
  </si>
  <si>
    <t>-118.32514515,34.1821598</t>
  </si>
  <si>
    <t>Burbank, CA</t>
  </si>
  <si>
    <t>stephaniepepz</t>
  </si>
  <si>
    <t>@SouthwestAir thx for canceling my early bird check in &amp;amp; not helping me at all on the phone \U0001f643</t>
  </si>
  <si>
    <t>CJG_X10</t>
  </si>
  <si>
    <t>@halfcrazymama @united @Marine_Marathon @SouthwestAir all flights can be switched for free, 2 free checked bags &amp;amp; free snacks on flight</t>
  </si>
  <si>
    <t>@halfcrazymama @united @Marine_Marathon I highly recommend @SouthwestAir if they are in your area!</t>
  </si>
  <si>
    <t>Chinchella99</t>
  </si>
  <si>
    <t>octopiwallst</t>
  </si>
  <si>
    <t>Most #legroom ever! Thanks @SouthwestAir ! See you in Salt Lake City! BTW, Kortney on the flight crew was super nice! http://t.co/UEpt7LV50s</t>
  </si>
  <si>
    <t>Congo_King</t>
  </si>
  <si>
    <t>chiploverlou</t>
  </si>
  <si>
    <t>@vaughtsviews @brucesimpsonky @Delta Well ... not having clubs for #NCAA regional does create problems #justsaying\u2026 https://t.co/1WTC8BrpVx</t>
  </si>
  <si>
    <t>m3lissao</t>
  </si>
  <si>
    <t>@AmericanAir what's the number asking for in the link? I'm on mobile and can't see it. How many digits should it be?</t>
  </si>
  <si>
    <t>RT @clprenz: Is this the wrong gate? #laguardia #delta http://t.co/8msvqg0x14</t>
  </si>
  <si>
    <t>delaneygeiger1</t>
  </si>
  <si>
    <t>Thank you @AmericanAir for canceling our flight 10 minutes before boarding</t>
  </si>
  <si>
    <t>garrett559</t>
  </si>
  <si>
    <t>@united is dragged thru #headlines but more importantly what bout @fly2ohare #securityguard who assulted #daviddao He needs 2b #prosecuted</t>
  </si>
  <si>
    <t>@SamChampion I experienced a similar thing with @AmericanAir on Tuesday. Plane was to #heavy and 3 passengers were asked off.</t>
  </si>
  <si>
    <t>genobisconte</t>
  </si>
  <si>
    <t>@ZacharyHudak That's what this guy gets for flying #united in areas od the USS Enterprise\n #DrDao\u2026 https://t.co/u9UO9K4Zdc</t>
  </si>
  <si>
    <t>BizzieBaker</t>
  </si>
  <si>
    <t>-112.54398875,33.43561975</t>
  </si>
  <si>
    <t>Buckeye, AZ</t>
  </si>
  <si>
    <t>Bottle_Boy</t>
  </si>
  <si>
    <t>@AnnCoulter @Delta Flamboyant and acerbic? I love  it. The article is about unfair trade by gulf carriers which DJT\u2026 https://t.co/frWpYJ7F4B</t>
  </si>
  <si>
    <t>@ananavarro @AnnCoulter @AmericanAir Only ONE seat for you? I don't believe it.</t>
  </si>
  <si>
    <t>tfc108</t>
  </si>
  <si>
    <t>@AmericanAir oh hey. Me again. Can't get on the flight because it's too late to check my bag. I repeat, through no fault of my own.</t>
  </si>
  <si>
    <t>SteveBernasconi</t>
  </si>
  <si>
    <t>When you check your itinerary and see you're flying @JetBlue home https://t.co/EQzGUMojA8</t>
  </si>
  <si>
    <t>Rogue_Stricken</t>
  </si>
  <si>
    <t>When you realize your flight to Vancouver is with @united https://t.co/j74MxFdKdM</t>
  </si>
  <si>
    <t>SamanthaHicks_</t>
  </si>
  <si>
    <t>Experienced the worst customer service of my life flying @united out of Indy. Very upsetting to see how their staff handled customers.</t>
  </si>
  <si>
    <t>flieger</t>
  </si>
  <si>
    <t>@united headed back from Dubai tonight...very pleased to hear about the 3 course meal service in economy with a comp alcohol beverage. A+ 2U</t>
  </si>
  <si>
    <t>@united oh I know...just wish this international leg would get bumped to the top of the list :)</t>
  </si>
  <si>
    <t>stephiempal</t>
  </si>
  <si>
    <t>@SouthwestAir I know the reason for the cancellation, however other passengers are getting compensation and we're n\u2026 https://t.co/F7K69XqBzA</t>
  </si>
  <si>
    <t>SpindriftSuz</t>
  </si>
  <si>
    <t>.@AmericanAir 's lost baggage customer service is useless. They contract out to a company that has no contact info for drivers.</t>
  </si>
  <si>
    <t>-122.22868550000001,37.7919941</t>
  </si>
  <si>
    <t>Oakland, CA</t>
  </si>
  <si>
    <t>@AmericanAir I'm supposed to be at work but am stuck waiting. No way to actually talk to your driver. Pretty frustrating, wouldn't you say?</t>
  </si>
  <si>
    <t>JulieAlexandria</t>
  </si>
  <si>
    <t>This ones for you, @united \U0001f636 https://t.co/cJlKRmJQ4L</t>
  </si>
  <si>
    <t>kattrockee</t>
  </si>
  <si>
    <t>RT @MannyMua733: I will never fly @united again \U0001f44b\U0001f3fb what they did to that poor doctor is DISGUSTING. Im literally in shock... #unitedshouldb\u2026</t>
  </si>
  <si>
    <t>3rdCoast70</t>
  </si>
  <si>
    <t>@Delta my sister's flight has been delayed since yesterday in Panama City , fl and she's still here trying to leave home to NYC.</t>
  </si>
  <si>
    <t>-95.6316893,29.6034639</t>
  </si>
  <si>
    <t>Sugar Land, TX</t>
  </si>
  <si>
    <t>@delta you lost my sisters luggage and she still waiting since 9am no updates #3358 #lostluggage</t>
  </si>
  <si>
    <t>-95.3268995,29.547884500000002</t>
  </si>
  <si>
    <t>Pearland, TX</t>
  </si>
  <si>
    <t>RichardTheAZN</t>
  </si>
  <si>
    <t>@united already sent it over to 1kvoice</t>
  </si>
  <si>
    <t>@united one of the times I thought "this is it" when listening to the loud door seal bleed w/ no explanation for hr+ https://t.co/1vfaMdSj9e</t>
  </si>
  <si>
    <t>@united Strive harder. These types of issues are why I don't work toward GS. 2nd time in ideal conditions you canceled and all others flew.</t>
  </si>
  <si>
    <t>@United It'd be nice if the MileagePlus Remember Me function actually worked.</t>
  </si>
  <si>
    <t>Saud_Alessa</t>
  </si>
  <si>
    <t>goshocks14</t>
  </si>
  <si>
    <t>@AmericanAir 1321</t>
  </si>
  <si>
    <t>-97.04310192,32.9006711</t>
  </si>
  <si>
    <t>\u201c@AmericanAir: @goshocks14 We'll have you on your way as quickly as we can, Brent. Thanks for your patience.\u201d RT- Free peanuts? \U0001f61c</t>
  </si>
  <si>
    <t>-87.90328865,41.97485276</t>
  </si>
  <si>
    <t>Dbn1012</t>
  </si>
  <si>
    <t>@iamtriplejay @usatodaytravel @TodayInTheSky @JetBlue @qatarairways @emirates  https://t.co/UTv0DJzfku</t>
  </si>
  <si>
    <t>-98.5406515,29.417500999999998</t>
  </si>
  <si>
    <t>San Antonio, TX</t>
  </si>
  <si>
    <t>DjBk001</t>
  </si>
  <si>
    <t>A flight to Caribana in Toronto?? \u201c@BlindToYou: Hot in NYC? Don't sweat it. @JetBlue has something big heating up in New York? #HotSeatsNYC</t>
  </si>
  <si>
    <t>mozzadrella</t>
  </si>
  <si>
    <t>@AmericanAir flight cancelled to kansas city and have been on the phone for 2 hours now. Online says only way to rebook is via phone. Help?</t>
  </si>
  <si>
    <t>@JetBlue the search to rebook my flight throws an error http://t.co/hcxscK7cuh</t>
  </si>
  <si>
    <t>JohnDiCrosta</t>
  </si>
  <si>
    <t>@united yes get drunk so when they tell you they're charging for overhead storage, you won't hit them.</t>
  </si>
  <si>
    <t>Santuna_</t>
  </si>
  <si>
    <t>KL_Belvin</t>
  </si>
  <si>
    <t>@united I notice you apologized for having to re-accommodate but offer no apology for the treatment to man who was\u2026 https://t.co/tvUjgmthmp</t>
  </si>
  <si>
    <t>JMR4786</t>
  </si>
  <si>
    <t>#ryantedder #onerepublic #americanairlines #mastercard #hobdallas @ House of Blues Dallas https://t.co/0ND3kHCT7v</t>
  </si>
  <si>
    <t>-96.808306,32.785027</t>
  </si>
  <si>
    <t>60 yrs old... #lukasgraham #jingleballdallas2016 #AMERICANAIRLINESCENTER https://t.co/ifQwVZ9awQ</t>
  </si>
  <si>
    <t>suzeeqew</t>
  </si>
  <si>
    <t>@SouthwestAir what's the deal? Flt 2122 delayed out of STL because gave away our plane and we r delayed ANOTHER hour  before we leave??</t>
  </si>
  <si>
    <t>@AmericanAir thx for chk. Prob wait then. Quite a few hrs to wait for ticketed Flt if I don't make it</t>
  </si>
  <si>
    <t>-87.95194850000001,41.837266750000005</t>
  </si>
  <si>
    <t>Oak Brook, IL</t>
  </si>
  <si>
    <t>#americanairlines where is gate NO?  We board in 5 min supposedly. No idea given where incoming flight coming from or how long it will be</t>
  </si>
  <si>
    <t>DJBlakBoy</t>
  </si>
  <si>
    <t>Yo @delta just did me so dirty with this trash ass seat....</t>
  </si>
  <si>
    <t>billwingate</t>
  </si>
  <si>
    <t>@Rick_Howard arrive on Tues afternoon.  Have you seen the Early Bird boarding option for @SouthwestAir ?  Signed up for it.</t>
  </si>
  <si>
    <t>boarding @SouthwestAir off to MCO</t>
  </si>
  <si>
    <t>GianmarcoSoresi</t>
  </si>
  <si>
    <t>bbasney</t>
  </si>
  <si>
    <t>Kudos @JetBlue - as promised by execs on the plane Flight 1895 was best ever!  Nice customer goodwill w/ impromptu contest for 25K points!</t>
  </si>
  <si>
    <t>Thks @Delta for the 45 min EARLY arrival from #LAX Flt 2262 WOW!</t>
  </si>
  <si>
    <t>Nice effort @Delta #Airline transforming the boring safety #VIDEO into something with a bit of #entertainment value!</t>
  </si>
  <si>
    <t>BukerDeb</t>
  </si>
  <si>
    <t>Corderito_M</t>
  </si>
  <si>
    <t>WOW @AmericanAir you did a number today\u2026\u2026.. #1138 #sdq 4hrs going on 5\u2026..</t>
  </si>
  <si>
    <t>Bsmittyy13</t>
  </si>
  <si>
    <t>-75.117998,40.0048655</t>
  </si>
  <si>
    <t>EUlloa03</t>
  </si>
  <si>
    <t>If u financially claim 2 support the arts, u never censor it.\n@BankofAmerica &amp;amp; @Delta \nare no supporter 2 the arts\nAccounts closed at both.</t>
  </si>
  <si>
    <t>LyfeeOnWater</t>
  </si>
  <si>
    <t>Briansoofly</t>
  </si>
  <si>
    <t>Werewolf_409</t>
  </si>
  <si>
    <t>RT @JensenAckles: Yes! @united I made it. I'd do a happy dance but I don't do that.  Thanks 2 all ur folks who were so nice 2 me today http\u2026</t>
  </si>
  <si>
    <t>jsqrd01</t>
  </si>
  <si>
    <t>@KaleeDionne @AmericanAir  That's the state of today's airline customer service. Or lack of it... \U0001f624</t>
  </si>
  <si>
    <t>ElFun</t>
  </si>
  <si>
    <t>MarcoonSax</t>
  </si>
  <si>
    <t>Hey @SouthwestAir - thanks for the birthday greeting! So much fun-I loved it!!! \U0001f389\U0001f3b6 See you guys soon. :)</t>
  </si>
  <si>
    <t>tvtoni</t>
  </si>
  <si>
    <t>RT @people: Simon the giant rabbit dies after a #UnitedAirlines flight at Chicago\u2019s O\u2019Hare airport https://t.co/zsP4sr3qCG https://t.co/Frj\u2026</t>
  </si>
  <si>
    <t>MCFraserElvira</t>
  </si>
  <si>
    <t>zachdaddy5816</t>
  </si>
  <si>
    <t>@HEELZiggler @TripleH @united I'm sure the Attitude Era IC strap is somewhere collecting dust. #throwback</t>
  </si>
  <si>
    <t>JasonWomack</t>
  </si>
  <si>
    <t>Dear @AmericanAir thank you for taking care of my Jodi. She\u2019s having a tough travel day, and you just made it #better.</t>
  </si>
  <si>
    <t>Tomorrow it's @HudsonBooks @AmericanAir and @Marriott all taking care of @JodiWomack on our next #Book #Tour. Thanks @WileyBusiness</t>
  </si>
  <si>
    <t>Me and you @AmericanAir (and @WileyBusiness and @amazon and @HudsonBooks and #Seattle: https://t.co/HdXBAThXDk)\u2026 https://t.co/C62xGVOhwH</t>
  </si>
  <si>
    <t>Heya Shep, I've been following this one. Worked for @Delta last year, and I can tell ya they ARE workin' hard! https://t.co/B1ntXrK5Nn</t>
  </si>
  <si>
    <t>MOrozcoSecurity</t>
  </si>
  <si>
    <t>First time on a  @VirginAmerica flight. #WheelsUp (@ Los Angeles International Airport) https://t.co/mSfajbLIqs https://t.co/hvrq23DqSC</t>
  </si>
  <si>
    <t>-118.40808302,33.94358691</t>
  </si>
  <si>
    <t>#WheelsDown with @AmericanAir. \U0001f6ec (@ Kansas City International Airport - @kciairport in Kansas City, MO) https://t.co/8ekNM92r3c</t>
  </si>
  <si>
    <t>-94.71622467,39.29744311</t>
  </si>
  <si>
    <t>So long San Fran. #WheelsUp #SanFrancisco #SouthwestAirlines\U0001f6eb https://t.co/OdJI7w5oJ4 https://t.co/a0DW6LkYKN</t>
  </si>
  <si>
    <t>-122.38610744,37.61628808</t>
  </si>
  <si>
    <t>Your flight crew always does @AmericanAir. You are my favorite airline after all. \U0001f609 #AmericanAirlines https://t.co/SI6MwS29eS</t>
  </si>
  <si>
    <t>Up up and away...part deuce. #UnitedAirlines (@ Gate C125 in Newark, NJ) https://t.co/ERxub5ToIb</t>
  </si>
  <si>
    <t>-74.17838931,40.69869401</t>
  </si>
  <si>
    <t>ChicaPeligrosa</t>
  </si>
  <si>
    <t>We could all use the reminder today that there is still good in the world. @SouthwestAir \U0001f44f\U0001f3fe\U0001f64c\U0001f3fe https://t.co/3LRQxRfTvD</t>
  </si>
  <si>
    <t>@Delta @AnnCoulter  https://t.co/bh0GcBRLtf</t>
  </si>
  <si>
    <t>@Shawna_08 @Delta @AnnCoulter She blasted them when she posted their images implying they "stole" her seat. And umm\u2026 https://t.co/9W2bPDKgM9</t>
  </si>
  <si>
    <t>@whatkylasaid @AnnCoulter @Delta  https://t.co/U7BDEuFtXP</t>
  </si>
  <si>
    <t>stasyatsoy</t>
  </si>
  <si>
    <t>@AmericanAir it doesn't matter if I want to buy more expensive ticket? I'll fly by aa but unfortunately you lost a loyal customer :(</t>
  </si>
  <si>
    <t>ORourkeJonathan</t>
  </si>
  <si>
    <t>@Delta I tried. They kept telling me to wait. Still didn't have a seat assignment or loading zone assignment even w\u2026 https://t.co/txIyhX3UkJ</t>
  </si>
  <si>
    <t>misseili</t>
  </si>
  <si>
    <t>WayneWodtke</t>
  </si>
  <si>
    <t>@TaylorMathews well @Delta isn't making any points with your fans either- I'll remember your experience when I book my next flight soon</t>
  </si>
  <si>
    <t>alexowitz</t>
  </si>
  <si>
    <t>@united completely! There's definitely a reason why they say a picture is worth a 1,000 words \U0001f60b</t>
  </si>
  <si>
    <t>@AmericanAir whats w/ the tinted windows? Ive never seen this in the 29yrs of flying. https://t.co/76ltoHCNMW</t>
  </si>
  <si>
    <t>2days late #tbt to CODO IV @united in Houston when it was still Continental. still remember this flight &amp;amp; wknd! \U0001f601\U0001f44d http://t.co/TWASeR3V2e</t>
  </si>
  <si>
    <t>and this is why I don't fly @delta !!!!! Airline Loses Passenger's Dog -https://t.co/ZM6p4J07UT via @YahooTravel</t>
  </si>
  <si>
    <t>Apparently the @SouthwestAir SAC is not that busy right now. Employees are having too much St. Paddy's fun \U0001f60b http://t.co/VrjvAabHKy</t>
  </si>
  <si>
    <t>dwschwab</t>
  </si>
  <si>
    <t>\u201c@yelpaustin: Today twitter connected me with @dwschwab &amp;amp; scored us these sweet covered seats with @JetBlue #amazing\u201d great to see you!</t>
  </si>
  <si>
    <t>keithrpillow</t>
  </si>
  <si>
    <t>@GloriaMiele @SouthwestAir @flyLAXairport I'm OK with a few, but over half a dozen? And all in my area? And all scr\u2026 https://t.co/qmyACRcoTj</t>
  </si>
  <si>
    <t>Finally, after a 90-minute delay, this bloody @SouthwestAir flight has finally taken off. I'm never going to get home, though. #TheOven17</t>
  </si>
  <si>
    <t>CordGrote</t>
  </si>
  <si>
    <t>Flight attendants told me it wasn't an official @southwestair free beverage holiday, so I made it my own\u2026 https://t.co/143atZ4moz</t>
  </si>
  <si>
    <t>Tomorrow I ride on a #Dreamliner 787 with @united for the first time, and I'm going to be a couple spots away from a 1st class upgrade...</t>
  </si>
  <si>
    <t>FerventGeek</t>
  </si>
  <si>
    <t>@hal_coon @British_Airways @Delta Eerily similar, spike and blown UPSs.  Power, like security, amplifies the conseq\u2026 https://t.co/CeCacGlrWy</t>
  </si>
  <si>
    <t>Wayback machine on 1994 today. I managed #containers 20 years before @docker (and VMS/IMS/TPF/[..]) @AmericanAir https://t.co/kFkbvbImW1</t>
  </si>
  <si>
    <t>@delta what's the magic for buying an upgrade to Comfort+</t>
  </si>
  <si>
    <t>.@CNN.com is running ads for @SouthwestAir before #MH370 videos. You're doing it wrong.</t>
  </si>
  <si>
    <t>jefflynnFTP</t>
  </si>
  <si>
    <t>@AmericanAir gate agent at @DFWAirport C-30 has no right expressing her political view on the intercom prior to DCA flight at 1:15PM</t>
  </si>
  <si>
    <t>DrTerriC</t>
  </si>
  <si>
    <t>Sitting in OKC Airport waiting for my Direct Flight to HOU on @SouthwestAir #ade2017 https://t.co/qV7L1b4XUk</t>
  </si>
  <si>
    <t>FletchRVA</t>
  </si>
  <si>
    <t>@Delta @Infidel_51 Maybe understand that it's a 500 yr old play about a 2000 yr old event and that your company has\u2026 https://t.co/aLHazBbzpV</t>
  </si>
  <si>
    <t>loramarie03</t>
  </si>
  <si>
    <t>Boston bound! \U0001f64c\U0001f3fb\n#intheclouds #delta #travel #life #nofilter @ Wisconsin https://t.co/a70xMr0aw5</t>
  </si>
  <si>
    <t>-89.5,44.5</t>
  </si>
  <si>
    <t>SaraLuvsGlitter</t>
  </si>
  <si>
    <t>@she_breezy @SouthwestAir that's ridiculous</t>
  </si>
  <si>
    <t>1lumpyprincess</t>
  </si>
  <si>
    <t>mollystarkdean</t>
  </si>
  <si>
    <t>@united that was several trips ago, but Yingting has been helpful on all my other trips since that incident. :)</t>
  </si>
  <si>
    <t>"When it comes to bumping, #Delta is more generous than #United and other airlines, government data shows." https://t.co/snOgMW4HYv</t>
  </si>
  <si>
    <t>SkottyBell</t>
  </si>
  <si>
    <t>@AnnCoulter @Delta Yo I'm going to book a delta flight right now just for making her day shittier</t>
  </si>
  <si>
    <t>-84.55789899999999,42.712049099999994</t>
  </si>
  <si>
    <t>Lansing, MI</t>
  </si>
  <si>
    <t>@AmericanAir Had to download extra stuff which im not paying $12 for wifi access. Literally never leave one of your\u2026 https://t.co/i03wWaOVpm</t>
  </si>
  <si>
    <t>dversdzn</t>
  </si>
  <si>
    <t>I just helped @united give 10 million miles to charity by voting for @rotary. Cast your vote today http://t.co/Ld6lAyXXYc</t>
  </si>
  <si>
    <t>bigfatandrew</t>
  </si>
  <si>
    <t>samiinikole</t>
  </si>
  <si>
    <t>@Wxsted_G @BAPEOFFICIAL @SouthwestAir \U0001f937\U0001f3fd\u200d\u2640\ufe0fit's worth it</t>
  </si>
  <si>
    <t>dma1096</t>
  </si>
  <si>
    <t>@Delta Sadly I've done this</t>
  </si>
  <si>
    <t>@Delta I've done that.  Geez</t>
  </si>
  <si>
    <t>@Delta Can you have somebody reach out to me dma1096@gmail.com the phone and online process was not sufficient</t>
  </si>
  <si>
    <t>@Delta just picked my bag up at bag claim,   Side zipper was open and I'm missing some expensive clothing.   What are my options?</t>
  </si>
  <si>
    <t>juliaunanavarro</t>
  </si>
  <si>
    <t>@SouthwestAir that would be fabulous! Thank you so much for a most enjoyable flight and sharing my appreciation! #bestofthebest #seeyousoon</t>
  </si>
  <si>
    <t>lauralittleAZ</t>
  </si>
  <si>
    <t>Thank you @SouthwestAir for flight change accommodations and your staff for being so helpful with getting me home\U0001f64f\U0001f3fcforever flying Southwest\U0001f499</t>
  </si>
  <si>
    <t>FlyAArmy</t>
  </si>
  <si>
    <t>@AmericanAir Yes, I found that on the https://t.co/1QdsxT0piO,  Just was wondering about Japan specifically,,,   Thanks!</t>
  </si>
  <si>
    <t>@AmericanAir I see that  passengers can travel with Dry Ice, (According to https://t.co/1QdsxT0piO),   but what about to &amp;amp; from Japan?</t>
  </si>
  <si>
    <t>Oh @united I'm so sad you closed the door 17 Minutes prior to departure.   :(</t>
  </si>
  <si>
    <t>Thank You @Gogo for the Inflight movie on @AmericanAir ~ Made for a really nice flight from DFW to IAD~  =)</t>
  </si>
  <si>
    <t>NavyWifeVirata</t>
  </si>
  <si>
    <t>RT @margalitfrancus: Huge shoutout to Emanuel @united #SFO who remembered my torn rotator cuff &amp;amp;helped me board.service like yours keeps me\u2026</t>
  </si>
  <si>
    <t>MagsMac</t>
  </si>
  <si>
    <t>I'm on @Delta flight DL2658 from SLC to IAH, and the flight crew is the best. There is a reason this is my favorite airline!</t>
  </si>
  <si>
    <t>joeykerch</t>
  </si>
  <si>
    <t>RT @KercherTriplets: Thanks Emily! \u201c@Emmali18: The @Delta safety video is actually pretty entertaining after a while. Good job! http://t.co\u2026</t>
  </si>
  <si>
    <t>edmitzen</t>
  </si>
  <si>
    <t>Me:"I know you're not Customer Service, but can you help me?" to @SouthwestAir Orlando gate agent.  Her:"We're all Customer Service" Love it</t>
  </si>
  <si>
    <t>SixBubbles</t>
  </si>
  <si>
    <t>I used to really like @SouthwestAir, don't get me wrong. But I was super let down this last flight...</t>
  </si>
  <si>
    <t>joshhandszer</t>
  </si>
  <si>
    <t>@AmericanAir We're all good. Do you think the Knicks trade Melo though?</t>
  </si>
  <si>
    <t>Flight is in the midst of a now 30 minute delay because there's a hammered passenger who won't get off the plane. Sigh, @AmericanAir.</t>
  </si>
  <si>
    <t>IvetteMFaulkner</t>
  </si>
  <si>
    <t>Another @Delta angel helps get us on an earlier flight. Thanks, Draga in F Special Assist. #travel #ATL #myzlife</t>
  </si>
  <si>
    <t>Starting this trip right. @Delta upgraded me to first class! #skymiles #medallion #prlife #zlife</t>
  </si>
  <si>
    <t>IdeaCatalyst1</t>
  </si>
  <si>
    <t>#Coffee ? Blue skies x #jetblue Good Saturday #ThisIsNewYorkCity #IdeaTherapy @JetBlue @illyUSA @illyissimo https://t.co/aa9P5d03sK</t>
  </si>
  <si>
    <t>-73.7845230102539,40.645089355976346</t>
  </si>
  <si>
    <t>John F. Kennedy International Airport (JFK)</t>
  </si>
  <si>
    <t>RacerN8</t>
  </si>
  <si>
    <t>@johndagys @united Just spitballing here, but do one of these go to the Middle East? https://t.co/k4ZCknCKaN</t>
  </si>
  <si>
    <t>shahad_al3bri</t>
  </si>
  <si>
    <t>BDPfromID</t>
  </si>
  <si>
    <t>Leg room for days on my @delta flight. Get ready #DF14 &amp;amp; #SanFrancisco, I'm almost there! @ John F.\u2026 http://t.co/jWN2sIQLd0</t>
  </si>
  <si>
    <t>-73.77888889,40.63972222</t>
  </si>
  <si>
    <t>AlTobey</t>
  </si>
  <si>
    <t>@SouthwestAir can I get a refund on Early Bird? It didn't work and I had to check in manually again. https://t.co/FxLKlfpYBt</t>
  </si>
  <si>
    <t>turns out @SouthwestAir Early Bird is a ripoff, mid B boarding group (for a 5hr flight), what's the point?</t>
  </si>
  <si>
    <t>SLShuman</t>
  </si>
  <si>
    <t>@AnnCoulter @Delta Way to try to shame and bully others. Consistent aren't you? https://t.co/Dqro7MYYGl</t>
  </si>
  <si>
    <t>orlandobaxter</t>
  </si>
  <si>
    <t>This would make a great @SouthwestAir #wanttogetaway commercial #SteveHarvey #MissUniverse2015 https://t.co/0vfCdUKHBg</t>
  </si>
  <si>
    <t>-71.812438,42.27576</t>
  </si>
  <si>
    <t>Worcester, MA</t>
  </si>
  <si>
    <t>MatthewCappucci</t>
  </si>
  <si>
    <t>@wxjp2nyy @Delta Embraer ER-175. :/</t>
  </si>
  <si>
    <t>-71.683502,42.03693905</t>
  </si>
  <si>
    <t>Massachusetts, USA</t>
  </si>
  <si>
    <t>Endangered and large Praying Mantis on gangway of Gate A5 at Omaha's Eppley Field. Is @Delta going to stage a rescu\u2026 https://t.co/RM6BK9Nums</t>
  </si>
  <si>
    <t>OElenaNavas</t>
  </si>
  <si>
    <t>I #made this #today! #menaregreat as well! #GENDERS #united not #divided! #awesome #cool\u2026 https://t.co/JVHM6YpJJ6</t>
  </si>
  <si>
    <t>-75.234375,36.59788913</t>
  </si>
  <si>
    <t>scottcolsen</t>
  </si>
  <si>
    <t>-93.7545685,41.8543875</t>
  </si>
  <si>
    <t>Des Moines-Ames IA</t>
  </si>
  <si>
    <t>ellerosefraser</t>
  </si>
  <si>
    <t>When you get moved 10 rows up to the rows with extra room \U0001f60d\u2708\ufe0f Thanks @JetBlue!</t>
  </si>
  <si>
    <t>-74.19652450000001,40.662479</t>
  </si>
  <si>
    <t>Elizabeth, NJ</t>
  </si>
  <si>
    <t>CoachGFit</t>
  </si>
  <si>
    <t>Always nice when I can grab healthy food w/ @united during my travels.  Long week finally ready\u2026 https://t.co/YNxW9nwg9O</t>
  </si>
  <si>
    <t>-77.44513527,38.94522869</t>
  </si>
  <si>
    <t>nicktyrell</t>
  </si>
  <si>
    <t>theycpr</t>
  </si>
  <si>
    <t>@WWEKidman @WWERobinson @Delta @ThornsFC @WWE Well you're in Portland</t>
  </si>
  <si>
    <t>rubenrambler</t>
  </si>
  <si>
    <t>RT @hari: This is the @americanair way. Loyalty doesn't matter, just $. Plan/buy ticket early &amp;amp; get you get this https://t.co/Tno3b6RBRm</t>
  </si>
  <si>
    <t>coasterron</t>
  </si>
  <si>
    <t>RT @OrbitAstros: Trying to direct @united planes at @iah with @LMcCullers43. I don't think we're doing it right.... https://t.co/66zF8mDncB</t>
  </si>
  <si>
    <t>bpsandpieces</t>
  </si>
  <si>
    <t>@bsing9 @arizcats5 @AmericanAir send him a case of @MillerLite and you'll be square</t>
  </si>
  <si>
    <t>Sam_Skowron</t>
  </si>
  <si>
    <t>sarahsmotherman</t>
  </si>
  <si>
    <t>@ashleyophoto @united Come fly w me baby girl \u2764\ufe0f\u2708\ufe0f #delta</t>
  </si>
  <si>
    <t>RT @SproutTX: I'm on a @delta flight rn and honestly the only thing that could make this experience better was if @sarahsmotherman was my f\u2026</t>
  </si>
  <si>
    <t>dantasman</t>
  </si>
  <si>
    <t>kristineslate</t>
  </si>
  <si>
    <t>Just livin\u2019 the \u2018Group A\u2019 life... \u2764\ufe0f\u2708\ufe0f #Southwest #Dallas #NorthCarolina @SouthwestAir @DallasLoveField https://t.co/4vJzwz2f0R</t>
  </si>
  <si>
    <t>-94.73134099999999,32.50327985</t>
  </si>
  <si>
    <t>Longview, TX</t>
  </si>
  <si>
    <t>Forgot to check-in for my flight tomorrow. Hope I actually get on the plane... \U0001f614\u2708\ufe0f @SouthwestAir  #hopefully #fingerscrossed</t>
  </si>
  <si>
    <t>andrew_mason21</t>
  </si>
  <si>
    <t>whoisalexNOIZE</t>
  </si>
  <si>
    <t>Decker6</t>
  </si>
  <si>
    <t>@AmericanAir  https://t.co/tf120apb1m</t>
  </si>
  <si>
    <t>AmyLindenmoyer</t>
  </si>
  <si>
    <t>@AmericanAir Why am I on hold for 45 mins at 6am? My flight got changed from 830am to 5pm and no one can answer the phone. Great Job!</t>
  </si>
  <si>
    <t>edavidsontribbs</t>
  </si>
  <si>
    <t>Phenomenal @Delta crew at @mspairport saw my incoming flights was delayed, and helped me rush to flight #1596 and find space for bag...</t>
  </si>
  <si>
    <t>No one can fuck up #airportsecurity like #DFW. #americanairports #TSA #homewardbound</t>
  </si>
  <si>
    <t>-97.04449944,32.89657008</t>
  </si>
  <si>
    <t>@JetBlue line at #JFK is finally getting shorter - why? They added another agent to the #HelpDesk. #logic #customerservice</t>
  </si>
  <si>
    <t>-73.77602385,40.64644125</t>
  </si>
  <si>
    <t>Wow- an actual @JetBlue person picked up the phone! Only took 20+ minutes on hold.</t>
  </si>
  <si>
    <t>-73.77605789,40.64644747</t>
  </si>
  <si>
    <t>Received my first email about this #traelproblem from @JetBlue over 4 hours ago - #preptime people?? #wellawareofissue</t>
  </si>
  <si>
    <t>-73.7760469,40.64642746</t>
  </si>
  <si>
    <t>RT @JetBlue: @emmacdavidson We'd love to review your feedback. Please email us here:\xa0http://t.co/LF8i3F7i4x Thanks again for your patience.</t>
  </si>
  <si>
    <t>@JetBlue are flight cancellations to #CLT due to weather? Our entire reservation was cancelled but we're on the first flight. #confused</t>
  </si>
  <si>
    <t>@JetBlue: a flight on a partner airline available. HA 2008 from JFK to CLT on May 10. #tweetingfromthesky</t>
  </si>
  <si>
    <t>fritzglc</t>
  </si>
  <si>
    <t>@celtics @JetBlue  https://t.co/9NygMcJ1P6</t>
  </si>
  <si>
    <t>ivanRgimena</t>
  </si>
  <si>
    <t>I hate @united y'all...</t>
  </si>
  <si>
    <t>madbair</t>
  </si>
  <si>
    <t>RT @NYCComptroller: Dear @Delta &amp;amp; @BankofAmerica\u2014\n\nWhat a mistake. Actually reading Julius Caesar might help in the future.\n\nYour copy is i\u2026</t>
  </si>
  <si>
    <t>IAmKateNyx</t>
  </si>
  <si>
    <t>Flying @AmericanAir is like that #KeyAndPeele sketch, I honestly thought the flight attendant was joking for a minute with all these groups!</t>
  </si>
  <si>
    <t>lisastar08</t>
  </si>
  <si>
    <t>RT @danielnewmanUV: @united Hey @united - nice new web page \U0001f602\U0001f602\U0001f602 (some clever person has just mended you) #meme #photoshop https://t.co/Xl1W\u2026</t>
  </si>
  <si>
    <t>RCapy_</t>
  </si>
  <si>
    <t>MaryannDernlan</t>
  </si>
  <si>
    <t>Condoguyz</t>
  </si>
  <si>
    <t>@AmericanAir - Typical #ORD the Jet lands, now waiting for a Gate - Get your act together!!</t>
  </si>
  <si>
    <t>@AmericanAir - 588.  CLT to PHX</t>
  </si>
  <si>
    <t>@USAirways  &amp;amp; @AmericanAir  Flight 767, 7/4/15 PHX to CLT, First Class FA, one of your finest, she was an excellent Rep for your Airline</t>
  </si>
  <si>
    <t>@AmericanAir - Wow, your PHL Gate Agent at B13 is now trying to be nice, after she's made a few comments to other customers!!</t>
  </si>
  <si>
    <t>My favorite airline.... Soon to be the "New American"\n@USAirways @AmericanAir http://t.co/BlTViNa0tp</t>
  </si>
  <si>
    <t>-112.05063195,33.02314963</t>
  </si>
  <si>
    <t>Ak-Chin Village, AZ</t>
  </si>
  <si>
    <t>Looking forward to the #TheNewAmerican, @USAirways &amp;amp; @AmericanAirlines http://t.co/plmA1No7dI</t>
  </si>
  <si>
    <t>BriNicoleYoung</t>
  </si>
  <si>
    <t>RT @TheAnonnMessage: On an actual @United flight today. https://t.co/l5irnKhJaX</t>
  </si>
  <si>
    <t>jesseguevaraa</t>
  </si>
  <si>
    <t>RT @sankrant: @jonspaihts @united Fixed it up a few more places. https://t.co/TzT21sXzgw</t>
  </si>
  <si>
    <t>nuffsaid321</t>
  </si>
  <si>
    <t>Almost home... #cantsleepontheflight @AmericanAir https://t.co/5hzljgS06H</t>
  </si>
  <si>
    <t>@AmericanAir came clutch with @DisneyMoana https://t.co/yhwvpWje4d</t>
  </si>
  <si>
    <t>@AmericanAir Lets try this again... #poorcustomerservice #worstUSAairline #lackofaccountability #nonresponsive http://t.co/x2HCJ8VOuB</t>
  </si>
  <si>
    <t>@AmericanAir not my job to clear up your mistakes. Piss poor customer service all around. Lack of accountability. #worstairline #PoorService</t>
  </si>
  <si>
    <t>@AmericanAir Still waiting for customer service to respond to my complaint from September... I will never fly AA again. The worst! #travel</t>
  </si>
  <si>
    <t>@AmericanAir How does it take over 10 tweets to be told this? This issue dates back two weeks!  Beyond poor communication! @Air_Travel_News</t>
  </si>
  <si>
    <t>@AmericanAir What comps am I receiving for this massive delay? 4hr delay, missed connection, and forced to sleep at the airport...</t>
  </si>
  <si>
    <t>-81.31553337,28.43314972</t>
  </si>
  <si>
    <t>When @AmericanAir has ruined the nights of EVERY traveler on flight #2203... They delay a 4th time!  Why not? http://t.co/ufnAZ4fGme</t>
  </si>
  <si>
    <t>@AmericanAir #2203 Very frustrating since I'm flying cross country.</t>
  </si>
  <si>
    <t>-122.30745484,47.44449147</t>
  </si>
  <si>
    <t>Just wondering but why is @SouthwestAir ALWAYS late/delayed when leaving PHX?!?!? Currently 4/4 on delays this year. Odd....</t>
  </si>
  <si>
    <t>-111.99264069,33.43531627</t>
  </si>
  <si>
    <t>No joke today ... MASSIVE lines (@ Southwest Airlines Ticket Counter - @southwestair) http://t.co/oLeDKCur1M</t>
  </si>
  <si>
    <t>-122.21208572,37.71197034</t>
  </si>
  <si>
    <t>ALMIGHTYZACH__</t>
  </si>
  <si>
    <t>RT @RobertOnHisWay: Spot on, #JetBlue! May this move help evacuations and pay you dividends for years to come! \u2764\ufe0f\U0001f44c\U0001f64f\U0001f3fb#hurricaneirma2017  htt\u2026</t>
  </si>
  <si>
    <t>carysoriano</t>
  </si>
  <si>
    <t>@VirginAmerica Not surprised but CONGRATULATIONS! http://t.co/SInyvDYh7H</t>
  </si>
  <si>
    <t>KneeDeepMedia</t>
  </si>
  <si>
    <t>@miguelfma @Delta I'm more worried about being in movie theaters and street fairs...even then, "not really"</t>
  </si>
  <si>
    <t>AubsAllissa</t>
  </si>
  <si>
    <t>TG I'm flying @SouthwestAir tomorrow</t>
  </si>
  <si>
    <t>Again, not impressed by @SouthwestAir at all lately.....</t>
  </si>
  <si>
    <t>debbgould</t>
  </si>
  <si>
    <t>@SouthwestAir Thanks for the info!</t>
  </si>
  <si>
    <t>jordanslopey</t>
  </si>
  <si>
    <t>@united JR funny thing is I did have an eye on it--but it is coming back so glass half full not empty &amp;amp; its adventure will never be known</t>
  </si>
  <si>
    <t>SethMillstein</t>
  </si>
  <si>
    <t>@tassin12345 @AnnCoulter @Delta \U0001f61f You have shattered me. PLEASE don't insult me again, I take it back!</t>
  </si>
  <si>
    <t>J_DiGiovanni13</t>
  </si>
  <si>
    <t>RT @Mets: We\u2019re partnering with @Delta to send a lucky fan to games 1 &amp;amp; 2! RT for your chance to win #DeltaMetsSweeps https://t.co/CDELSe84\u2026</t>
  </si>
  <si>
    <t>monicaonairtalk</t>
  </si>
  <si>
    <t>@SouthwestAir welcoming our vets home! Best airline in country. @Delta take note. \u2764\ufe0f\U0001f64c\U0001f3fb\U0001f1fa\U0001f1f8\U0001f389\U0001f38a https://t.co/u0wLYOjZxN</t>
  </si>
  <si>
    <t>-77.04231262207031,38.853043701842566</t>
  </si>
  <si>
    <t>Ronald Reagan Washington National Airport (DCA)</t>
  </si>
  <si>
    <t>johnlshea</t>
  </si>
  <si>
    <t>pennyblackio</t>
  </si>
  <si>
    <t>when I checked into \U0001f6ebfor tomorrow I took the offer for a later flight. It booked me for today on a flight that already departed @united FTW</t>
  </si>
  <si>
    <t>-86.9299805,40.4590815</t>
  </si>
  <si>
    <t>West Lafayette, IN</t>
  </si>
  <si>
    <t>@united thanks! I like the new Polaris swag and other accoutrements! Can't wait for the new seats! #united\u2026 https://t.co/9d4KhYO1kT</t>
  </si>
  <si>
    <t>@united my flight out 22102016</t>
  </si>
  <si>
    <t>ESA_Wade</t>
  </si>
  <si>
    <t>@ScottyOnPC @united They overbooked a flight (because they put employees on). Didnt get enough volunteers. So they\u2026 https://t.co/5iF02rNS0L</t>
  </si>
  <si>
    <t>JCOM42</t>
  </si>
  <si>
    <t>-86.6807375,32.576226999999996</t>
  </si>
  <si>
    <t>Alabama, USA</t>
  </si>
  <si>
    <t>SSB_Swedish</t>
  </si>
  <si>
    <t>RT @CLG_PewPewU: When you're on your @united flight and the plane starts to fill up https://t.co/Y51L2TubDW</t>
  </si>
  <si>
    <t>RT @LizGillies: .@Delta Been on hold for over 2 hours. Our trip was booked over a month ago &amp;amp; was cancelled as we were leaving for the airp\u2026</t>
  </si>
  <si>
    <t>piusdominguez</t>
  </si>
  <si>
    <t>RT @ThatKevinSmith: FLORIDA! @JayMewes &amp;amp; I are on our way to you via @JetBlue! Come see us GET OLD at the @PBImprov TONIGHT or at @MegaConT\u2026</t>
  </si>
  <si>
    <t>MorganMichalee</t>
  </si>
  <si>
    <t>Three delays then sitting on tarmac after 18 hours of traveling. I'm never flying @united again.</t>
  </si>
  <si>
    <t>AnnabelleLee417</t>
  </si>
  <si>
    <t>RT @KMarie529: @united really? You sure leggings aren't allowed because it sure seems like yall think they are according to this post from\u2026</t>
  </si>
  <si>
    <t>friisey</t>
  </si>
  <si>
    <t>The mooooooon \U0001f31a\n#timelapse #takeoff \n#Delta #sunrise @ Nashville International Airport https://t.co/A5Gevb5nIK</t>
  </si>
  <si>
    <t>-86.66967372,36.13047029</t>
  </si>
  <si>
    <t>iancrumley</t>
  </si>
  <si>
    <t>The @united scandal makes sense now https://t.co/jcVSH9yAv9</t>
  </si>
  <si>
    <t>STEVEPMP</t>
  </si>
  <si>
    <t>Unreal .  @united decides to delay flight 1672 from Houston to Denver because of catering, so I will miss my connection.  #fail</t>
  </si>
  <si>
    <t>Seat 1A.  An aisle and a window seat in one!  #delta #travel #flying https://t.co/f1DMFdrJe2</t>
  </si>
  <si>
    <t>Sile765</t>
  </si>
  <si>
    <t>@united #WTF! \nhttps://t.co/znfO1xPF6x</t>
  </si>
  <si>
    <t>HighchairOrgan</t>
  </si>
  <si>
    <t>Shaneka S @Delta #atlanta went on further to tell others they were locals and as far as she was concerned they could miss their flight.</t>
  </si>
  <si>
    <t>emilylafford</t>
  </si>
  <si>
    <t>RT @ERICBALFOUR: This is how I feel about @united airlines right now. RT if you feel the same. #badservice https://t.co/CHGB1ir8DF</t>
  </si>
  <si>
    <t>okayeiriksson</t>
  </si>
  <si>
    <t>@CharlesMBlow The people of this country are doing all they can.  #citizens #united #Prayers</t>
  </si>
  <si>
    <t>addiemichele98</t>
  </si>
  <si>
    <t>PatricksBeer</t>
  </si>
  <si>
    <t>So high right now! \U0001f648\U0001f61c\n\n#flyinghigh #giddyup #backtowork #beerlylegalgroup #delta #patroznyc\u2026 https://t.co/ufHC5b3HWN</t>
  </si>
  <si>
    <t>NosheenPhoenix</t>
  </si>
  <si>
    <t>@AmericanAir I'll happily DM you when I've landed at my destination. Until then, thank you #xanax for helping with the stress. \U0001f611</t>
  </si>
  <si>
    <t>Aristvtle</t>
  </si>
  <si>
    <t>RT @AmericanAir: @Aristvtle You mean a lot to us and we truly appreciate your service! Enjoy that ride #UpFront.</t>
  </si>
  <si>
    <t>WynntersHeart</t>
  </si>
  <si>
    <t>militaryfam</t>
  </si>
  <si>
    <t>@20committee @JetBlue I've flown on #AsianaAir and #KoreanAir. Hands down, best flight experience ever.</t>
  </si>
  <si>
    <t>@AmericanAir I'm flying into Denver tomorrow evening, and a winter storm is forecasted for the area. Is rebooking allowed without penalty?</t>
  </si>
  <si>
    <t>thetonyblank</t>
  </si>
  <si>
    <t>k5jmh</t>
  </si>
  <si>
    <t>@KathyWerling @united @MCO Very Frustrating when you have paid for Premiere Access for 3 &amp;amp; there is no line for Premiere #deceptive</t>
  </si>
  <si>
    <t>foreverawake13</t>
  </si>
  <si>
    <t>Enjoy the beatings, scheduled prior to departure! #UnitedAirlines #UnitedAirlinesAssault https://t.co/13vATodhdX</t>
  </si>
  <si>
    <t>patricia_mckerr</t>
  </si>
  <si>
    <t>@80mandymoo @northsealee @spodgemeister @Delta Well, since I am across the pond, as they say, it would be just a wee bit difficult.</t>
  </si>
  <si>
    <t>-89.2665075,39.7393005</t>
  </si>
  <si>
    <t>Illinois, USA</t>
  </si>
  <si>
    <t>sheba5477</t>
  </si>
  <si>
    <t>RT @rob79_: #Muslim #Brotherhood Plan For the #Destruction of the #United #States\nhttps://t.co/bOuIBe43XD</t>
  </si>
  <si>
    <t>incognitolivia</t>
  </si>
  <si>
    <t>Just found these in the mailbox...it's like @SouthwestAir knew that I was sad about the flights I need being pricey\u2026 https://t.co/uJHW96VGF2</t>
  </si>
  <si>
    <t>halperry</t>
  </si>
  <si>
    <t>-82.0964045,39.320384000000004</t>
  </si>
  <si>
    <t>Athens, OH</t>
  </si>
  <si>
    <t>ayohecooltho</t>
  </si>
  <si>
    <t>RT @Whataburger: Nothing says #TexasIndependenceDay like getting Whataburger on your way into Texas on a @SouthwestAir flight https://t.co/\u2026</t>
  </si>
  <si>
    <t>SkylaS</t>
  </si>
  <si>
    <t>This evening at #texasam #united #colors #college #takeastand #bethechange #usa \U0001f496\U0001f496\U0001f496#love https://t.co/5GPJYsxM8C</t>
  </si>
  <si>
    <t>callanmac3</t>
  </si>
  <si>
    <t>RT @SouthwestAir: @callanmac3 Thanks for sharing the window seat with us, Callan! We appreciate your patronage. ^WB</t>
  </si>
  <si>
    <t>emaganap</t>
  </si>
  <si>
    <t>RT @thesocialkat: @emaganap @AmericanAir I am having same issue today! #AmericanAir989</t>
  </si>
  <si>
    <t>@Delta delays stop @Staples CIO to be present in the @OpenStackSV #OSSV16 really?</t>
  </si>
  <si>
    <t>CourtneyRoulst</t>
  </si>
  <si>
    <t>DearM00n</t>
  </si>
  <si>
    <t>@ashleydaiglee @_Mike_Stobbs_ @kaylyn_davis @united I'd assume offer your seat?? It's a Dr. I'd like to believe tha\u2026 https://t.co/4CK2PIig05</t>
  </si>
  <si>
    <t>allerj</t>
  </si>
  <si>
    <t>Internet would be better. RT @AlmirS84: How lame is @united for charging people $8 to watch TV during #flight. #lame</t>
  </si>
  <si>
    <t>More example of poor CS RT @t_mcallister: $75 to put my name on standby? Come on, @united trying to alienate people.</t>
  </si>
  <si>
    <t>. @united you owe us $1500 to pay for our #olympic opening ceremony tickets for stranding us at the wrong airport and giving no support</t>
  </si>
  <si>
    <t>mrkevindonahue</t>
  </si>
  <si>
    <t>First class, @AmericanAir.  Congrats, Al!! https://t.co/ZFgpBB2WxZ</t>
  </si>
  <si>
    <t>What great customer focus by @AmericanAir! // American Airlines Responds to 80% of Tweets in 15 Minutes http://t.co/hUZ7oiNsXC</t>
  </si>
  <si>
    <t>-81.4548735,30.652736</t>
  </si>
  <si>
    <t>Fernandina Beach, FL</t>
  </si>
  <si>
    <t>Great to see so many of our @RitzCarlton hotels &amp;amp; resorts listed on @AmericanAir Celebrated Living mag Readers Choice Platinum list!</t>
  </si>
  <si>
    <t>The @AmericanAir website is really beautiful &amp;amp; immersive. It makes me want to travel!</t>
  </si>
  <si>
    <t>AshlieC305</t>
  </si>
  <si>
    <t>Sunset flights. \U0001f60d @AmericanAir #BestSeat https://t.co/gV9t1uTF7x</t>
  </si>
  <si>
    <t>-80.16212825,25.9851744</t>
  </si>
  <si>
    <t>Hallandale Beach, FL</t>
  </si>
  <si>
    <t>broth9</t>
  </si>
  <si>
    <t>Desk workers for @SouthwestAir at ICT were awesome and friendly this morning. Which has come to be expected from them. #teamSouthwest</t>
  </si>
  <si>
    <t>And I will actively advocate for people not to fly @United. I've literally never had an issue with @SouthwestAir. 5th straight United issue</t>
  </si>
  <si>
    <t>-97.4308595,38.1408525</t>
  </si>
  <si>
    <t>Hesston, KS</t>
  </si>
  <si>
    <t>_lisli</t>
  </si>
  <si>
    <t>LisaProctorMUA</t>
  </si>
  <si>
    <t>Absolutely agree @ststolper it's the @JetBlue customer service reps that were not helpful #grateful to get a #flight</t>
  </si>
  <si>
    <t>ahicks_14</t>
  </si>
  <si>
    <t>@JetBlue y'all some bitches look at that boy face \U0001f624 https://t.co/WnOdLia0lC</t>
  </si>
  <si>
    <t>TheDragonMelton</t>
  </si>
  <si>
    <t>@realDonaldTrump @POTUS Call those Mf'ers up over there at #UnitedAirlines when you have time. What they did was uncalled for. #assault</t>
  </si>
  <si>
    <t>RT @FINALLEVEL: I bet if they woulda offered 10gs somebody woulda got OFF that plane\u2026 Now I hope it cost em 10Million\u2026  #UNITEDAIRLINES</t>
  </si>
  <si>
    <t>leaski3</t>
  </si>
  <si>
    <t>RT @EricTrump: Thank you @Delta and @BankofAmerica. This was the right thing to do... https://t.co/COOfg9QqUq</t>
  </si>
  <si>
    <t>RickSpeed</t>
  </si>
  <si>
    <t>#delta #new #737-900 #usb #wifi #tv #style #classy #airplane #skymiles #vegas #vacation #letsgo\u2026 http://t.co/H9C5Edvpdo</t>
  </si>
  <si>
    <t>#sunrise #airplane #goodmorning #delta #onmyway #vegas #vacation #travel #hardrock #hotel #casino\u2026 http://t.co/yGAucNV57L</t>
  </si>
  <si>
    <t>Nothing like sitting on the ground in the plane for an hour. #epicfail #lga #nyc #delta #airplanemode #yeahright http://t.co/NbGuxwOEJg</t>
  </si>
  <si>
    <t>-73.87122,40.773839</t>
  </si>
  <si>
    <t>Rise and Shine, bitches. I'm comin! \U0001f31e #breakfast in #nyc #tgif #delta #stayfly #jetlife #amex #skymiles #skypriority http://t.co/9e9DCcpJ69</t>
  </si>
  <si>
    <t>alanaaubin</t>
  </si>
  <si>
    <t>RT @missyfranklin: Let\u2019s reach 1 million passes! For every use of #UABatonDonation, @United will donate miles to #TeamUSA hopefuls! https:/\u2026</t>
  </si>
  <si>
    <t>amykrause</t>
  </si>
  <si>
    <t>RT @AirlineReporter: Take an inside look at @SouthwestAir's social media team and facility. http://t.co/mQKJ2Bfkd3 #theyrewatching</t>
  </si>
  <si>
    <t>msmathnerd</t>
  </si>
  <si>
    <t>bclark92078</t>
  </si>
  <si>
    <t>RT @CounterMoonbat: This deer should go to work for #United https://t.co/oNMDjxjjKz</t>
  </si>
  <si>
    <t>JHPopcorn</t>
  </si>
  <si>
    <t>#ski #jacksonhole @jhpopcorn suggests you POP in on @Delta @United americanair &amp;amp; get some! https://t.co/Rbx4YThmTE</t>
  </si>
  <si>
    <t>ausduc</t>
  </si>
  <si>
    <t>RT @JayseDavid: @WHAS11 No one volunteered, so @United decided to choose for us. They chose an Asian doctor and his wife.</t>
  </si>
  <si>
    <t>QUISaROCKSTARR</t>
  </si>
  <si>
    <t>RT @Aviation_Memes: #NewUnitedAirlinesMottos  #flight3411 meet the new Head of Customer Service @united https://t.co/MEPa6hxgeV</t>
  </si>
  <si>
    <t>raynemikkel</t>
  </si>
  <si>
    <t>The guy in seat 6C just started brushing his teeth. Haven't even landed yet. @Delta #stayclassy</t>
  </si>
  <si>
    <t>-88.528211,44.2870595</t>
  </si>
  <si>
    <t>Greenville, WI</t>
  </si>
  <si>
    <t>luisito11martin</t>
  </si>
  <si>
    <t>ChrisShort</t>
  </si>
  <si>
    <t>andiemichellee</t>
  </si>
  <si>
    <t>RT @WadeBowen: Ok @SouthwestAir I love ya. But coming from an A lister here, it's time to get wifi on all your planes. #justathought #prett\u2026</t>
  </si>
  <si>
    <t>wreckingrosiee</t>
  </si>
  <si>
    <t>thebayleebarton</t>
  </si>
  <si>
    <t>Absolute worst experience with @AmericanAir and we haven't even taken off yet.</t>
  </si>
  <si>
    <t>-89.92202900000001,35.13352055</t>
  </si>
  <si>
    <t>Memphis, TN</t>
  </si>
  <si>
    <t>PhiltheFilipino</t>
  </si>
  <si>
    <t>Now I know firsthand why people don't fly with @AmericanAir. Sheesh.</t>
  </si>
  <si>
    <t>Ro12Two</t>
  </si>
  <si>
    <t>.@Delta announces they ain't having any @united incidents. https://t.co/bl2Q89LjE3 #united3411 #united</t>
  </si>
  <si>
    <t>RT @madamyez: Lmao\n\nRT @altflyunited: United Airlines Training Video Leaked To Press\n\n#United #UnitedAirlines\n@United #ual \n\nhttps://t.co/t\u2026</t>
  </si>
  <si>
    <t>ocesq</t>
  </si>
  <si>
    <t>'Had a great flight on @jetblue #jetbluemint #businessclass! The service was exemplary and the\u2026 https://t.co/kf1i8OlLyQ</t>
  </si>
  <si>
    <t>DanContreras7</t>
  </si>
  <si>
    <t>RT @isiah334: @WhosABitch @J_rod14LA @BadVibesPedro @ActuallyCryBaby @ScHoolboyQ @united My koala will take the Eastside https://t.co/DXZyD\u2026</t>
  </si>
  <si>
    <t>JGinsu</t>
  </si>
  <si>
    <t>@AmericanAir It's been a tough morning between paying $75 for a delayed flight plus $60 on upgrades that weren't available. #Mislead #AA1111</t>
  </si>
  <si>
    <t>-80.1226195,26.721895749999998</t>
  </si>
  <si>
    <t>West Palm Beach, FL</t>
  </si>
  <si>
    <t>Early morning to start, now sitting on the plane waiting for a backup first officer... #FlightDelay #AA1111 @AmericanAir</t>
  </si>
  <si>
    <t>-80.09024620056152,26.687956515184368</t>
  </si>
  <si>
    <t>Palm Beach International Airport (PBI)</t>
  </si>
  <si>
    <t>Juan_chiviri</t>
  </si>
  <si>
    <t>@united I'm upset that I have my flight with this airline.</t>
  </si>
  <si>
    <t>G_Das</t>
  </si>
  <si>
    <t>@MADRICHIE1045 @OpressedProgess @KangasMom1 @whatkylasaid @AnnCoulter @Delta Why don't u put down ur parents' phone\u2026 https://t.co/sKWeIR70kc</t>
  </si>
  <si>
    <t>@ChokeOnKek @KangasMom1 @whatkylasaid @AnnCoulter @Delta I find Ann offensive whether she's a bank of land holding\u2026 https://t.co/wWuew7Kt9d</t>
  </si>
  <si>
    <t>@AnnCoulter @Delta Can't wait to see your next piece of top notch journalism: I bought a dozen eggs; the bastards s\u2026 https://t.co/jsFHbDt1FL</t>
  </si>
  <si>
    <t>@AnnCoulter @Delta You poor baby. They really piled it on. Thank Jesus u were able to finally report this important\u2026 https://t.co/wdmgo2mytd</t>
  </si>
  <si>
    <t>@JerideGillain @AnnCoulter @Delta She flies as does anyone who's earned her position &amp;amp; not only 1. Ann, on the othe\u2026 https://t.co/xpLDJ1xMwU</t>
  </si>
  <si>
    <t>ALM3</t>
  </si>
  <si>
    <t>RT @SaysHummingbird: Shame on you @Delta for jacking prices up from $547 to $3200+ for people trying to evacute.\n\n#hurricaneirma2017\n\n(via\u2026</t>
  </si>
  <si>
    <t>ChrisRstrib</t>
  </si>
  <si>
    <t>Wow, the greed: @AmericanAir won't let me donate all my miles from Mexico City award flights to @RedCross w/out charging $175 change fee.</t>
  </si>
  <si>
    <t>-93.2620465,44.9706105</t>
  </si>
  <si>
    <t>Minneapolis, MN</t>
  </si>
  <si>
    <t>mlemlovessports</t>
  </si>
  <si>
    <t>Best gate agent ever @C30 @SouthwestAir!!! Got the folks moving so we can have an on time departure! #TPAbestairport</t>
  </si>
  <si>
    <t>pateld123</t>
  </si>
  <si>
    <t>@united @Wendys *gets on a overbooked flight*</t>
  </si>
  <si>
    <t>djryanlofty</t>
  </si>
  <si>
    <t>Finally taking off 6 hrs later... Seeya Chi @united #fail #antiboom</t>
  </si>
  <si>
    <t>aaronstew12</t>
  </si>
  <si>
    <t>@SouthwestAir Hi SW we need a good deal houston to vegas! Sister in law and hubby for 20th anniversary in october.\u2026 https://t.co/rz1nLC49Yp</t>
  </si>
  <si>
    <t>MidwesternQueen</t>
  </si>
  <si>
    <t>Actual Footage of @united employees training for the job https://t.co/HMKyfrqZvt</t>
  </si>
  <si>
    <t>JoshuaAzrien</t>
  </si>
  <si>
    <t>bellaaadelizzi</t>
  </si>
  <si>
    <t>RT @jamesaydelott: sun on the winglet and the tops of a deck of altocumulus below. @SouthwestAir #871 https://t.co/c7fQNUONxc</t>
  </si>
  <si>
    <t>JanetMarino8</t>
  </si>
  <si>
    <t>RT @ElayneBoosler: I have to say #unitedAIRLINES is really trying hard. Now in first class, they have a cut man.</t>
  </si>
  <si>
    <t>YaBoiTonto</t>
  </si>
  <si>
    <t>dumbrobin</t>
  </si>
  <si>
    <t>Behind the counter of @AmericanAir.  A dot matrix printer. no wonder... (u fill in the blank with travel horror) #1\u2026 https://t.co/TJhEo5JOcd</t>
  </si>
  <si>
    <t>RandolphBenjamn</t>
  </si>
  <si>
    <t>-78.487448,38.0400365</t>
  </si>
  <si>
    <t>Charlottesville, VA</t>
  </si>
  <si>
    <t>@kairyssdal @united It's time they drag a pilot or two onto that plane</t>
  </si>
  <si>
    <t>akkadfish</t>
  </si>
  <si>
    <t>@RWPUSA Wonder length of flight. Was she inconvenienced hours or? She planned ahead, @Delta had diff considerations\u2026 https://t.co/8x4P3Swl84</t>
  </si>
  <si>
    <t>lorihlewis54</t>
  </si>
  <si>
    <t>Can't believe @Delta totally screwed my companion upgrade and it's not even in the fine print. And won't even give a bump to Econ Comfort</t>
  </si>
  <si>
    <t>deltamoxie</t>
  </si>
  <si>
    <t>@AmericanAir I did @AmericanAir and so there's that. And they didn't care I was going to twitter.</t>
  </si>
  <si>
    <t>tweetiepie2</t>
  </si>
  <si>
    <t>britt_147</t>
  </si>
  <si>
    <t>RT @WhosABitch: @J_rod14LA @BadVibesPedro @ActuallyCryBaby @ScHoolboyQ @united My seal will take the shores https://t.co/vhSXCUNlK8</t>
  </si>
  <si>
    <t>AliGirardi</t>
  </si>
  <si>
    <t>RT @GovMikeHuckabee: Glad that @BankofAmerica and @AmericanExpress joined @Delta in pulling funding for disgusting play glorifying assassin\u2026</t>
  </si>
  <si>
    <t>jlchurch</t>
  </si>
  <si>
    <t>calling @united customer service today should be fun\n\nhttps://t.co/zf2d3rY4M0</t>
  </si>
  <si>
    <t>lostnorwegian</t>
  </si>
  <si>
    <t>@Twitter - the place where if your #politics or view of a corporation @united does not meet their expectations, your #tweet will be deleted</t>
  </si>
  <si>
    <t>-91.6184715,41.754823099999996</t>
  </si>
  <si>
    <t>North Liberty, IA</t>
  </si>
  <si>
    <t>@united @Delta You need to find out who the person that worked the gate for @FlyFrontier on 9/20 flight from #DEN to #SAN #Hireher</t>
  </si>
  <si>
    <t>-91.68285425,41.976527950000005</t>
  </si>
  <si>
    <t>Cedar Rapids, IA</t>
  </si>
  <si>
    <t>@AmericanAir How about handing out peanuts or snacks to the passengers who are well behaved on your flights? #NeverflyingAmericanever!!!!!!!</t>
  </si>
  <si>
    <t>I would rather fly @SouthwestAir but since you #Overcharge at @dsmairport won't be flying @SouthwestAir #Ripoff</t>
  </si>
  <si>
    <t>Way to go @Delta https://t.co/49z66ilpiZ</t>
  </si>
  <si>
    <t>RT @SouthwestAir: We believe Customers should be treated honestly &amp;amp; fairly, and low fares should actually stay low. #FeesDontFly\nhttps://t.\u2026</t>
  </si>
  <si>
    <t>jnncrtr</t>
  </si>
  <si>
    <t>Wow. Much excellent, @Delta - The Internetest safety video on the Internet: http://t.co/pXPDtjCzU2 via @mashable</t>
  </si>
  <si>
    <t>BrianFritz</t>
  </si>
  <si>
    <t>I hope @united sends a fruit basket to @PressSec for today.</t>
  </si>
  <si>
    <t>MINIacKat</t>
  </si>
  <si>
    <t>RT @airfarewatchdog: Nov. 29, 1953, @AmericanAir flies the first NYC-LA nonstop in a DC7 in 8 hours, the Flagship "Mercury" https://t.co/25\u2026</t>
  </si>
  <si>
    <t>terilizbeth</t>
  </si>
  <si>
    <t>Raerie81</t>
  </si>
  <si>
    <t>Thank you @southwestair for making the delay a bit better by great service and showing the\u2026 https://t.co/A8lHzcLNSV</t>
  </si>
  <si>
    <t>ScottGoodTech</t>
  </si>
  <si>
    <t>@lostfrequency @united It's United. You have to lower your expectations if you're going to fly with them. \U0001f609</t>
  </si>
  <si>
    <t>Looks like the @AmericanAir employees decided to start working. How nice.</t>
  </si>
  <si>
    <t>Jerm_AHOLIC</t>
  </si>
  <si>
    <t>Hey @JetBlue opened my suitcase this morning to find shampoo bottles busted open and boxes smashed! What happened?</t>
  </si>
  <si>
    <t>-71.22556750000001,42.794954</t>
  </si>
  <si>
    <t>Salem, NH</t>
  </si>
  <si>
    <t>@united my seats for my flight back to Boston on Monday haven't been chosen yet. Does it automatically do it or should I contact someone?</t>
  </si>
  <si>
    <t>Heard about the potential threats thanksgiving week, I'm flying @AmericanAir on Thurs can you promise me a safe flight from Boston to Miami?</t>
  </si>
  <si>
    <t>@AmericanAir 6/29 1292</t>
  </si>
  <si>
    <t>rbonilla702</t>
  </si>
  <si>
    <t>Who needs #firstclass when you have the whole row to yourself \U0001f648\U0001f648\U0001f648 #americanairlines MOMMA IM\u2026 https://t.co/ecN0JgGGvy</t>
  </si>
  <si>
    <t>Shuchteman</t>
  </si>
  <si>
    <t>@davidshepardson @RobbieGramer @united @Reuters former president of American hired as United's pres. a few months ago. Now ruining United.</t>
  </si>
  <si>
    <t>lesliedines</t>
  </si>
  <si>
    <t>Thanks to Maryann at @AmericanAir in SeaTac for being so helpful getting me on an earlier flight! #MEMPHIS here I come!</t>
  </si>
  <si>
    <t>barrybutler9</t>
  </si>
  <si>
    <t>Minneapolis Area Winter from the air. Thursday from @united #weather https://t.co/dS9PIvOmqD</t>
  </si>
  <si>
    <t>ScottKurchak</t>
  </si>
  <si>
    <t>On 9/20/13 @united announced a return of the "Fly the Friendly Skies" 4/10/17 shows that On the Ground they are A-Holes</t>
  </si>
  <si>
    <t>-78.85356300000001,42.896229500000004</t>
  </si>
  <si>
    <t>Buffalo, NY</t>
  </si>
  <si>
    <t>rockon4ever27</t>
  </si>
  <si>
    <t>MBlount28</t>
  </si>
  <si>
    <t>RT @RyanSchmalz: Unforgettable moment. #United https://t.co/Hn0H6iE0KP</t>
  </si>
  <si>
    <t>JuanPabloMolan8</t>
  </si>
  <si>
    <t>RT @DBUAthletics: Come watch @DBUSoccer begin their season this Thursday! #UNITED https://t.co/JKb8ON8dGu</t>
  </si>
  <si>
    <t>Blondegirlofny</t>
  </si>
  <si>
    <t>RT @NYPDHighway: @JetBlue supports #lawenforcement #Community &amp;amp; #NYPD #NYC @NYPD105Pct #PoliceOfficer #BrianMoore #RIPBrianMoore http://t.c\u2026</t>
  </si>
  <si>
    <t>Sufia_Peace</t>
  </si>
  <si>
    <t>@united customer care. listen to the call that i'm on now and the one i was on a couple of days ago. so rude.</t>
  </si>
  <si>
    <t>@united it didn't help &amp;amp; i'm shocked that u haven't tried to make it better or offer me anything to keep me as a customer.</t>
  </si>
  <si>
    <t>@united i've never been this upset before at a company or their policies.</t>
  </si>
  <si>
    <t>@united I don't appreciate being belittled the way I was for the last 30min...</t>
  </si>
  <si>
    <t>drkoalz</t>
  </si>
  <si>
    <t>Dear @VirginAmerica can u teach @tsa @fly2ohare cust service @VirginAmerica excels #rude @TSA makes family travel d\u2026 https://t.co/Vjj9VyUSON</t>
  </si>
  <si>
    <t>@united Y is there a line hour long @fly2ohare while there are only 3 reps at customer service. U need 2 expand this team!</t>
  </si>
  <si>
    <t>MonicaHabla</t>
  </si>
  <si>
    <t>Captain is checking to see if we can leave. Please please be true. @AmericanAir!!</t>
  </si>
  <si>
    <t>eyeseewaters</t>
  </si>
  <si>
    <t>RT @shannonrwatts: 1) A @united gate agent isn't letting girls in leggings get on flight from Denver to Minneapolis because spandex is not\u2026</t>
  </si>
  <si>
    <t>CarolinaCrook1</t>
  </si>
  <si>
    <t>QueridaCampbell</t>
  </si>
  <si>
    <t>@united we're at EWR now. We have family traveling that needs assistance and they haven't received it yet. Now they have a Chicago layover</t>
  </si>
  <si>
    <t>@united we have got the run around with the phone. 1st they told us to come back to the airport. Now they're telling us to write a letter.</t>
  </si>
  <si>
    <t>_senma</t>
  </si>
  <si>
    <t>Corewee</t>
  </si>
  <si>
    <t>RT @Nationals: We\u2019ve teamed up with @Delta to send a lucky fan to the NLDS Game 3 in Chicago!\n\nRT for a chance to win #DeltaFlyAway https:/\u2026</t>
  </si>
  <si>
    <t>masteranhtran</t>
  </si>
  <si>
    <t>All the notifications and email for @united #BasicEconomy seats are clear and concise. Now, let me go translate it to Viet for my parents. \U0001f610</t>
  </si>
  <si>
    <t>RT @SouthwestAir: Ever seen sharks fly? Stay tuned, and keep your eyes on the skies! @SharkWeek #SharksTakeFlight https://t.co/eAOIGb1zgQ</t>
  </si>
  <si>
    <t>Been on the phone for 45 mins for @SouthwestAir to cancel my flight I booked literally 50 minutes ago. Seriously? Can you guys help me?</t>
  </si>
  <si>
    <t>-121.83525623,37.29622909</t>
  </si>
  <si>
    <t>Mr_Fabo_</t>
  </si>
  <si>
    <t>Zeski78</t>
  </si>
  <si>
    <t>Just booked my flight for Mardi Gras 2018. Direct flight on @SouthwestAir for $60! #nevertooearlytoplan</t>
  </si>
  <si>
    <t>sastroses</t>
  </si>
  <si>
    <t>RT @DeborahOH10: @ChristiChat @NAACP @AmericanAir WHY THE HELL IS NAACP STILL AROUND? CAN YOU SAY USELESS, OUTDATED, GENERATIONAL FREELOADE\u2026</t>
  </si>
  <si>
    <t>miteshdoshi1985</t>
  </si>
  <si>
    <t>MehcadBrooks</t>
  </si>
  <si>
    <t>ChrisKeosian</t>
  </si>
  <si>
    <t>RT @SouthwestAir: The first "unmanned" Southwest flight on a @BoeingAirplanes 737 MAX 8! All-female Crew pic taken before flying STL - SFO.\u2026</t>
  </si>
  <si>
    <t>MissSeptember</t>
  </si>
  <si>
    <t>And the @JetBlue app is not working \U0001f643</t>
  </si>
  <si>
    <t>katiefoster</t>
  </si>
  <si>
    <t>@united Your passengers on flight UA3578 are all disgruntled abt ur abysmal baggage fee policies. Fix this immediately&amp;amp;refund your customers</t>
  </si>
  <si>
    <t>@united Never been so angry w/an airline. Pls refund my unexpectd baggage fee immdiately&amp;amp;fire Adrienne+Millie@DCA-horribly terrible cus.srv.</t>
  </si>
  <si>
    <t>Liconn54</t>
  </si>
  <si>
    <t>-122.334461,47.307567999999996</t>
  </si>
  <si>
    <t>Federal Way, WA</t>
  </si>
  <si>
    <t>Dalinda_A</t>
  </si>
  <si>
    <t>I'm amazed at @AmericanAir incredible customer service! Thank you for being kind &amp;amp; diligent during my family's travel cancellation to #NYC</t>
  </si>
  <si>
    <t>soderstrom</t>
  </si>
  <si>
    <t>RT @rustyweiss74: @alwynscott @Delta Woman: "Please don't sit me next to some big doof. Please don't sit me next to some big doof." \n\n"Son\u2026</t>
  </si>
  <si>
    <t>Dustman1232</t>
  </si>
  <si>
    <t>@NeverNetworking @AmericanAir where are you flying? I'm going to Chicago this afternoon, hopefully they'll have some on this flight</t>
  </si>
  <si>
    <t>anthonybucci</t>
  </si>
  <si>
    <t>@united if you match my @USAirways status and have a priority boarding line for said status, my and my company's business is winnable.</t>
  </si>
  <si>
    <t>keegandeanhero</t>
  </si>
  <si>
    <t>@angelachang @lollapalooza @AmericanAir trying to sell them ?</t>
  </si>
  <si>
    <t>Mercgaery</t>
  </si>
  <si>
    <t>RT @SecretFlying: Washington DC to Orlando (&amp;amp; vice versa) for only $66 roundtrip with @JetBlue.\n\nhttps://t.co/Ao0YupE1ev https://t.co/0Artz\u2026</t>
  </si>
  <si>
    <t>ms_e_laine</t>
  </si>
  <si>
    <t>RT @wendi_c_thomas: @Delta Translation: You can have your funky little $30, girl. Don't nobody like you no way. \U0001f602\U0001f923 https://t.co/o2VP8SRohJ</t>
  </si>
  <si>
    <t>CMaynrd</t>
  </si>
  <si>
    <t>@JetBlue flight canceledfrom JFK to PDX for no reason, customer service not helping, telling us we have to pay $800 to get home. #whytho</t>
  </si>
  <si>
    <t>petepenland</t>
  </si>
  <si>
    <t>RT @dpilant: Helped a nice lady with her bags after our @SouthwestAir flight from SAN-MCI. Turned out to be #AlexSmith's mom. #ChiefsKingdo\u2026</t>
  </si>
  <si>
    <t>DanielLCatanach</t>
  </si>
  <si>
    <t>ON @JetBlue Sunday night red eye. after teaching all weekend FRom Sacramento to NYC i hope i survive it!</t>
  </si>
  <si>
    <t>@sheertalentltd\n#sheertalentevent @americanair #newamerican #orlando #florida  #event #tampaaskabby 11/30/13 @abby http://t.co/c2qWE6Awy1</t>
  </si>
  <si>
    <t>Heading to Mexico @americanair waiting for that upgrade!</t>
  </si>
  <si>
    <t>Jake_mcdonagh10</t>
  </si>
  <si>
    <t>SSMPhotog</t>
  </si>
  <si>
    <t>#nowboarding #cnsdoitaly #worldtraveler #internationalphotographer #photoglife @united @ Newark\u2026 https://t.co/mRMflNDLnU</t>
  </si>
  <si>
    <t>-74.1686,40.6925</t>
  </si>
  <si>
    <t>markrjones</t>
  </si>
  <si>
    <t>-122.3913895,37.758535</t>
  </si>
  <si>
    <t>Potrero Hill, San Francisco</t>
  </si>
  <si>
    <t>andrewtrabulsi</t>
  </si>
  <si>
    <t>@AmericanAir I'm in the process of booking ~40k miles of travel March - April. Frankly, this makes me want to take money that elsewhere.</t>
  </si>
  <si>
    <t>@AmericanAir They tell me I didn't check in. I checked in both through the app and at the airport. I have both a digital ticket and paper...</t>
  </si>
  <si>
    <t>marilluminati</t>
  </si>
  <si>
    <t>-92.4367735,38.3045585</t>
  </si>
  <si>
    <t>Missouri, USA</t>
  </si>
  <si>
    <t>brandonross</t>
  </si>
  <si>
    <t>I'm at @Delta Sky Club in College Park, GA https://t.co/ew2cnMMH0u</t>
  </si>
  <si>
    <t>-84.43268158,33.64189224</t>
  </si>
  <si>
    <t>I'm at @Delta Sky Club in Atlanta, GA https://t.co/VYkZ0jgvcX</t>
  </si>
  <si>
    <t>-84.44255586,33.6399235</t>
  </si>
  <si>
    <t>I'm at @Delta Sky Club in Philadelphia, PA https://t.co/roJxUFbcCD</t>
  </si>
  <si>
    <t>-75.2408123,39.87723799</t>
  </si>
  <si>
    <t>wooferSTL</t>
  </si>
  <si>
    <t>@thepupupthere @Delta agreed! and the updates are a lot better than other airlines, too. but yes, for us service pu\u2026 https://t.co/5Dovh5SzcM</t>
  </si>
  <si>
    <t>all part of @AmericanAir's #FuckYouClass of service!</t>
  </si>
  <si>
    <t>@AmericanAir baggage claim ORD nightmare! diff btwn "landed" and "arrived"? and how the f* to know if your flights bags have come or not?</t>
  </si>
  <si>
    <t>2-2 @AmericanAir ...now stuffed into skinniest seat on plane. all part of AA's #FuckYouClass of service</t>
  </si>
  <si>
    <t>1-2 @AmericanAir ok, i get it, worst day of the year. but jerked around 2-hr late (in 15-min increments), bumped out of upgrade and then...</t>
  </si>
  <si>
    <t>@AmericanAir this happens all the time. never on time, planes breaking down, service down, prices up. "the new American Airlines"</t>
  </si>
  <si>
    <t>-90.2478239,38.6537712</t>
  </si>
  <si>
    <t>St Louis, MO</t>
  </si>
  <si>
    <t>wow, @AmericanAir - you've done away with all free inflight entertainment. tell us again how that merger was going to benefit us passengers?</t>
  </si>
  <si>
    <t>@AmericanAir instead of pushing the departure time by 10 minute increments, just change it to "we have no idea" #truecrapservice</t>
  </si>
  <si>
    <t>@AmericanAir pretty sad when you consider 45 minutes a "small delay". unfortunately, it seems to be the rule, not the exception.</t>
  </si>
  <si>
    <t>-90.36066645,38.73008</t>
  </si>
  <si>
    <t>Woodson Terrace, MO</t>
  </si>
  <si>
    <t>@AmericanAir quit stringing us along with departure times anyone with a lick of sense KNOWS you can't meet. late is late and your are LATE!!</t>
  </si>
  <si>
    <t>goodbye #Chicago @americanair @british_airways #AmericanView https://t.co/BoaVpOkkRM</t>
  </si>
  <si>
    <t>-87.90440082550049,41.977270920041626</t>
  </si>
  <si>
    <t>Chicago O'Hare International Airport (ORD)</t>
  </si>
  <si>
    <t>@AmericanAir its allegedly fixed now - but another 20 minutes "for the paperwork"</t>
  </si>
  <si>
    <t>vcoleman__</t>
  </si>
  <si>
    <t>RT @JetBlue_11: \u201cThem tables always turn \u201c</t>
  </si>
  <si>
    <t>RT @JetBlue_11: All I ever ask is to keep it 8 more than 92 wit me</t>
  </si>
  <si>
    <t>JustJettingThru</t>
  </si>
  <si>
    <t>Im taking a commercial flight for the first time in a year tomorrow. A short round trip to MCO from MIA on @AmericanAir to test my heart now</t>
  </si>
  <si>
    <t>-80.2635171,26.1245075</t>
  </si>
  <si>
    <t>Plantation, FL</t>
  </si>
  <si>
    <t>RT @PTZtv: #JetBlue also offered to help us get https://t.co/TUjTdZ79Jp back online at #SXM . Arranging flights right now. Thank you!!! @fl\u2026</t>
  </si>
  <si>
    <t>RT @JetBlue: In our hearts and on our minds. https://t.co/LnKjFQHxGa</t>
  </si>
  <si>
    <t>@JandreFrey @JiHyun42 @AmericanAir @ATCmemes guess the lit wands were broken. https://t.co/c3UghvOPOi</t>
  </si>
  <si>
    <t>@JiHyun42 @DeborahCMalone @AmericanAir Get a real job? You are barely a journalist talk about getting a real job? Y\u2026 https://t.co/hgSIRmwM8Z</t>
  </si>
  <si>
    <t>RT @MCO: Taking off for the past 17 years. Congrats &amp;amp; happy anniversary to our friends @JetBlue. Their MCO ops began on this day in the yea\u2026</t>
  </si>
  <si>
    <t>RT @PhilipStewartNY: I spy a new @JetBlue tail design! Hello "Highrise!" Honoring our #NYC hometown.\U0001f5fd @HelloJetBlue #avgeek #N537JT @NYCAvi\u2026</t>
  </si>
  <si>
    <t>Leaving #SanJuan on #JetBlue yesterday. I thought the song fitting to the island. https://t.co/dsbx8R2AWO</t>
  </si>
  <si>
    <t>@AmericanAir Absolutly! Rome here we come!</t>
  </si>
  <si>
    <t>@AmericanAir @Alitalia The test is on. As a kid we only flew Alitalia. :)</t>
  </si>
  <si>
    <t>Next time you have a question about the quality of @Boeing products, ask the @SouthwestAir crew about the time they lost a motor. #likearock</t>
  </si>
  <si>
    <t>Major props to @Delta on their recovery efforts. From one airline ops pro to another, I am impressed at your handling. \u2661, your b6 brethren.</t>
  </si>
  <si>
    <t>-80.14917255,26.150368</t>
  </si>
  <si>
    <t>Fort Lauderdale, FL</t>
  </si>
  <si>
    <t>Happy Valentines Day! Hey #JetBlue be mine? ;) I dont ask for much, Im a cheap date https://t.co/FwYy8o9xcG</t>
  </si>
  <si>
    <t>Aboard #JetBlue 1002 to JFK today for New Years in New York! 194 customers (all jumpseats full and 6 crew. Its COZY but the crew is fun!!</t>
  </si>
  <si>
    <t>Why do the #Delta Skybox staff at Citi Field in #PatLaFrieda's have #JetBlue inflt uniforms on? #TheyWantToBeUs</t>
  </si>
  <si>
    <t>@JetBlue So I hear. Is it weird that I fly just to fly? Well.. Who does not want to fly JetBlue so I guess that's self answered.</t>
  </si>
  <si>
    <t>-73.6984038,40.5842815</t>
  </si>
  <si>
    <t>Long Beach, NY</t>
  </si>
  <si>
    <t>Let's add @united cargo to the list... what is it with companies on the north side of JFK Airport and terrible employees...</t>
  </si>
  <si>
    <t>Live from #JetBlue T5 Tower this #Rainbow is spectacular @SamanthaAugeri @SamChampion @weatherchannel http://t.co/rT7zdtyk9b</t>
  </si>
  <si>
    <t>Another day, another #JetBlue roundtrip. See ya later New York.</t>
  </si>
  <si>
    <t># LFT5 #JetBlue #JetBluesofly #AloeBlacc http://t.co/NpV3g3QskK</t>
  </si>
  <si>
    <t>The #NYC skyline as viewed from #JetBlue 1317 landing at JFK on #September11 2014. http://t.co/5wAMmyAwCQ</t>
  </si>
  <si>
    <t>So did @SouthwestAir and @McDonalds go into a branding agreement? It sure looks like it. I mean, similar quality of product even.</t>
  </si>
  <si>
    <t>BSquared5280</t>
  </si>
  <si>
    <t>@AmericanAir If I miss my daughter's first day of school, it will be the end of us.</t>
  </si>
  <si>
    <t>bookwoof</t>
  </si>
  <si>
    <t>Dismaltriathlet</t>
  </si>
  <si>
    <t>@AmericanAir Cool. Thanks!</t>
  </si>
  <si>
    <t>showmeyourwits</t>
  </si>
  <si>
    <t>NewsGuySean</t>
  </si>
  <si>
    <t>-77.0143985,38.89860285</t>
  </si>
  <si>
    <t>rniacono</t>
  </si>
  <si>
    <t>@SouthwestAir #855 tomorrow. I know another carrier cancelled all BWI for tomorrow.</t>
  </si>
  <si>
    <t>@JetBlue sad to be heading home from the sun and fun in San Juan http://t.co/mhRq6xbN49</t>
  </si>
  <si>
    <t>UlyssesCarter</t>
  </si>
  <si>
    <t>Really @Delta for flight 1293 still delayed  in atlanta for@NOLA I hope u are giving yours skymiles members extra miles for this delay!!</t>
  </si>
  <si>
    <t>logansparlin</t>
  </si>
  <si>
    <t>sad2002</t>
  </si>
  <si>
    <t>@Pennie_ @Delta Such a feel good story - we needed this!</t>
  </si>
  <si>
    <t>jonathankroll</t>
  </si>
  <si>
    <t>@JetBlue That's great to hear. @FAANews what's the delay? Give JetBlue approval for wifi</t>
  </si>
  <si>
    <t>iheartrocknroll</t>
  </si>
  <si>
    <t>Window seats are the best seats. #airtravel #airplane #ocean #water #sky #views #southwestairlines #florida #sunshi\u2026 https://t.co/76gm7hsmw1</t>
  </si>
  <si>
    <t>cathysimon171</t>
  </si>
  <si>
    <t>RT @shomaristone: United Airlines now says flight that sparked uproar was NOT overbooked: @USATODAY #UnitedAirlines \nhttps://t.co/xQzPgzSb6x</t>
  </si>
  <si>
    <t>CamiCruzThomas</t>
  </si>
  <si>
    <t>I'm trying to stay in Minneapolis for long enough to take someone to dinner btwn a meeting &amp;amp; my flight, but @united won't let me be great \U0001f602</t>
  </si>
  <si>
    <t>mikeschi23</t>
  </si>
  <si>
    <t>RT @aaliyahhadid: Remember fly @united if you want luggage lost and animals mortally wounded. If not fly @SouthwestAir \U0001f60d\u2764\ufe0f\u2708\ufe0f https://t.co/v\u2026</t>
  </si>
  <si>
    <t>michaeldutcher</t>
  </si>
  <si>
    <t>So glad @Delta wouldn\u2019t let this jerk act out on a plane! Proud to have status on #Delta https://t.co/tL1HyhfOfd</t>
  </si>
  <si>
    <t>GulsoomA</t>
  </si>
  <si>
    <t>RT @KellyKotur: Wtfffff is up with #united #flight3411????? I wouldn't voluntarily leave either if I'm a paying customer and not bothering\u2026</t>
  </si>
  <si>
    <t>JohnHancock61</t>
  </si>
  <si>
    <t>You won't have to wait long @SouthwestAir - I'm now on MDW to LGA.</t>
  </si>
  <si>
    <t>@SouthwestAir Wonderijg if I get the 2x offer even if trip was booked before registering?</t>
  </si>
  <si>
    <t>Hey @SouthwestAir I complain when I don't get #wifi but have it now on FLT2925 - BWI to SAT - &amp;amp; luving it! #CheeseNips good w/red wine too!</t>
  </si>
  <si>
    <t>In the old days @SouthwestAir would feel bad about delaying your takeoff time by 90-minutes &amp;amp; offer you a free drink. #IMissTheOldDays</t>
  </si>
  <si>
    <t>I haven't left yet &amp;amp; @SouthwestAir flight home is delayed in Phoenix. I'll now land at 0100 hrs Monday...yeah!</t>
  </si>
  <si>
    <t>KenGillett</t>
  </si>
  <si>
    <t>@SteeleTravel interesting: "@UnitedAirlines: When row 21 is actually row 9: The method behind airline row numbers - http://t.co/hZ7YMBa"</t>
  </si>
  <si>
    <t>-73.9921802,40.7440067</t>
  </si>
  <si>
    <t>OMG OMG OMG! I'm actually on a plane. Fingers crossed! Wheels up ORD-LGA??? #wishes #United #luck</t>
  </si>
  <si>
    <t>arielleharvey12</t>
  </si>
  <si>
    <t>badbrad002</t>
  </si>
  <si>
    <t>That passenger got off easy! .@united https://t.co/jMj7fiBhi2</t>
  </si>
  <si>
    <t>WeeklyArkansas</t>
  </si>
  <si>
    <t>RT @jeffrossen: At @united gate in Florida. Agent just told us system is down nationwide. Planes grounded everywhere. @NBCNews #RossenRepor\u2026</t>
  </si>
  <si>
    <t>TheGunMaiden</t>
  </si>
  <si>
    <t>@united CEO in move to repair brand, promotes corporate citizenship, social responsibility, &amp;amp; $10,000 to buy a seat https://t.co/I6NUuXssbS</t>
  </si>
  <si>
    <t>Another reason to \u2764\ufe0f @JetBlue? They launched a kick a&amp;amp;* volunteer effort to put humanity in flying and 'evolve.'  https://t.co/O9zxd7iRBq</t>
  </si>
  <si>
    <t>Showing a lot of #PrideNYC @Delta NICE! https://t.co/7ltytRw5Yl</t>
  </si>
  <si>
    <t>Charm in the safety message. Nice @Delta #marketing #safety https://t.co/4W6QWEHGyP</t>
  </si>
  <si>
    <t>Free Wi-Fi with @JetBlue and Amazon Edge. Simply smart #brands  https://t.co/kNAdmDqcyU</t>
  </si>
  <si>
    <t>alanavaliengo</t>
  </si>
  <si>
    <t>Djwarlock246</t>
  </si>
  <si>
    <t>They need in flight wifi to the islands  #wishfulthinking @JetBlue #justsaying</t>
  </si>
  <si>
    <t>remund</t>
  </si>
  <si>
    <t>Six items missing from bag I'd checked @CLTAirport direct to @dsmairport today via @AmericanAir and inspected by @AskTSA. Beware, travelers.</t>
  </si>
  <si>
    <t>ZachBlum</t>
  </si>
  <si>
    <t>No stop. Only Go. #Delta @jblum34 @Delta @KonaBrewingCo</t>
  </si>
  <si>
    <t>-166.5996925,23.6913645</t>
  </si>
  <si>
    <t>Hawaii, USA</t>
  </si>
  <si>
    <t>RT @SportsMgmtGrad: 22-year-old who @united and @Orbitz are suing raises $42,000 for legal fund http://t.co/7Pid7niFjW</t>
  </si>
  <si>
    <t>TrinityReloads</t>
  </si>
  <si>
    <t>@united Waited 11 hrs to finally receive it after constant delays &amp;amp; run around. Unacceptable @united</t>
  </si>
  <si>
    <t>velojonny</t>
  </si>
  <si>
    <t>RT @wchioji: 6 out of 7 @AmericanAir flights with an empty seat next to me. I must be nice, not naughty. #score</t>
  </si>
  <si>
    <t>Klocke_Mike</t>
  </si>
  <si>
    <t>@joerexrode @AmericanAir @seideljeff SEC 'over-packing" again. Someone's luggage had to get "processed."</t>
  </si>
  <si>
    <t>Mella_Fit</t>
  </si>
  <si>
    <t>Also, @united LOVE the olympics safety video! \U0001f602\U0001f61d Good job! \U0001f44d\U0001f3fd</t>
  </si>
  <si>
    <t>acapri114</t>
  </si>
  <si>
    <t>@Henderson_Joe @richardmarx @united That's ridiculous.</t>
  </si>
  <si>
    <t>MikeBolandStL</t>
  </si>
  <si>
    <t>@SouthwestAir one more thing, she wanted me to tell you that $LUV @SouthwestAir SUCKS!  Yur Cust Svc Reps/fecking idiots also SUCK!</t>
  </si>
  <si>
    <t>-90.5510645,38.586211500000005</t>
  </si>
  <si>
    <t>Ballwin, MO</t>
  </si>
  <si>
    <t>GoJunko</t>
  </si>
  <si>
    <t>Wait-a-go #delta airlines! Puts a PRIORITY 1st class passenger's suitcase on the LATER flight. Who the heck does that!?!? #WTF</t>
  </si>
  <si>
    <t>Kitten_Calendar</t>
  </si>
  <si>
    <t>@united now I will only have 36 hours with my family over Christmas. What kind of company hires these imbeciles. I want my money back.</t>
  </si>
  <si>
    <t>-106.84024575000001,39.20696395</t>
  </si>
  <si>
    <t>Aspen, CO</t>
  </si>
  <si>
    <t>kworthington</t>
  </si>
  <si>
    <t>JetBlue is awesome. \U0001f44d\U0001f44d\U0001f44d@JetBlue https://t.co/UcTinTWZI4</t>
  </si>
  <si>
    <t>-73.293312,40.902699999999996</t>
  </si>
  <si>
    <t>Fort Salonga, NY</t>
  </si>
  <si>
    <t>Themasterspool</t>
  </si>
  <si>
    <t>@OurIndiana @Delta @HoosierFootball @IUSP_Learfield booked airline tickets, on @SouthwestAir though! See everyone @FosterFarmsBowl !!!</t>
  </si>
  <si>
    <t>-2.8070666500000003,56.33631355</t>
  </si>
  <si>
    <t>Saint Andrews, Scotland</t>
  </si>
  <si>
    <t>Youfis_</t>
  </si>
  <si>
    <t>CYDCCharleston</t>
  </si>
  <si>
    <t>Thanks to Gala platinum sponsors @mutualofomaha #CHS, @weareboeingsc, @SouthwestAir Airlines #CHS &amp;amp; @CrewsChevrolet\u2026 https://t.co/K9CA2nMvYO</t>
  </si>
  <si>
    <t>bibbyharty</t>
  </si>
  <si>
    <t>@SouthwestAir we had an excellent flight &amp;amp; even better crew on flight #3513 from Seattle. On our connection now, lo\u2026 https://t.co/bRZoZxuPi8</t>
  </si>
  <si>
    <t>-104.67374,39.8561</t>
  </si>
  <si>
    <t>Denver International Airport</t>
  </si>
  <si>
    <t>philip_bowling</t>
  </si>
  <si>
    <t>@Moes_HQ if @Delta could get me out of London, you know i'd be there</t>
  </si>
  <si>
    <t>sgreenstonenj</t>
  </si>
  <si>
    <t>@scottpeachey @SouthwestAir On train. 10 stops to go then Lyft</t>
  </si>
  <si>
    <t>brandspirations</t>
  </si>
  <si>
    <t>Y does #delta's problem become the passenger's/customer's responsibility? #rushed #cattle @Delta @NTSB #FOUTR #CID-ATL #customerexperience</t>
  </si>
  <si>
    <t>-93.38986395,41.938228499999994</t>
  </si>
  <si>
    <t>Iowa, USA</t>
  </si>
  <si>
    <t>RealJohnAustin</t>
  </si>
  <si>
    <t>RT @BBBaumgartner: Brief update:\n\nStill haven't taken off. @united \n\nQuick question:\n\nCan a person die from needing to urinate?</t>
  </si>
  <si>
    <t>Steve_Campbell</t>
  </si>
  <si>
    <t>RT @JetBlue: @Steve_Campbell Our house honors you and bids you well on your journey south. If we could Hodor for you, we would.</t>
  </si>
  <si>
    <t>laughtherapist</t>
  </si>
  <si>
    <t>zbhoy</t>
  </si>
  <si>
    <t>Have called @AmericanAir multiple times this week to try to get my flight into FLOODED Houston changed but they won't help at all</t>
  </si>
  <si>
    <t>FoodieMichael88</t>
  </si>
  <si>
    <t>@Delta why are we sitting on the runway for 45 minutes waiting to take off? #delayed #stuffyplane #servicefail</t>
  </si>
  <si>
    <t>@Delta if we arent moving for a hour - why does my phone need to be on airplane mode? #confused #servicefail #delayedflights</t>
  </si>
  <si>
    <t>JayGoonetilleke</t>
  </si>
  <si>
    <t>@AmericanAir after struggling with few days I was finally able book my Richmond-Pittsburgh ticket!This'sgoing to be my ride now each month</t>
  </si>
  <si>
    <t>-77.6185945,37.6569095</t>
  </si>
  <si>
    <t>Short Pump, VA</t>
  </si>
  <si>
    <t>BillROOKLYN</t>
  </si>
  <si>
    <t>I just won round-trip airfare for two at an auction! Woot! #blightythemagpie #americanairlines\u2026 https://t.co/O0VufPNowv</t>
  </si>
  <si>
    <t>-73.98914393,40.73171435</t>
  </si>
  <si>
    <t>Donna_Apperson</t>
  </si>
  <si>
    <t>MatthewSRubin</t>
  </si>
  <si>
    <t>Sunset in flight.. #AvGeek #sunset #flight #avgeeks #southwest #southwestairlines https://t.co/n9P2JuqWuS</t>
  </si>
  <si>
    <t>kristin_erica</t>
  </si>
  <si>
    <t>Might change my @united flight from SFO back to LAS on Sun to @JetBlue since customer svc so bad &amp;amp; I'll have to check this bag again.</t>
  </si>
  <si>
    <t>Major fail @AmericanAir Make everyone get off a 5am flight cause of your mistake &amp;amp; staff is so rude to all of us.</t>
  </si>
  <si>
    <t>EpicallyHarshed</t>
  </si>
  <si>
    <t>Having the worst luck with flights lately. Delayed until 12:15am. Uhg @Delta (not your fault this time). #CaliforniaWildfires #DL1155</t>
  </si>
  <si>
    <t>The best part about @AnnCoulter\u2019s recent @delta meltdown is knowing she still can\u2019t afford business class.</t>
  </si>
  <si>
    <t>@Delta It happens. Enjoying the guy in front of me plan his wknd in NYC away from the south. He's currently on Grindr. Excited for him!</t>
  </si>
  <si>
    <t>I just experienced good customer service from @united . Shocked and pleased. Thanks for the free exchange UA.</t>
  </si>
  <si>
    <t>thom_con</t>
  </si>
  <si>
    <t>@Delta my bag has to fit in a compartment why do passengers not need to fit in their OWN seats? https://t.co/ddl9473x6K</t>
  </si>
  <si>
    <t>miroquartet</t>
  </si>
  <si>
    <t>A little #stringquartet #music to thank @United for the space to rehearse @IAH today! https://t.co/PH1OeC3YGp #customerservice #travel</t>
  </si>
  <si>
    <t>rebeccahession</t>
  </si>
  <si>
    <t>Basically @SouthwestAir flights with B boarding = pick a middle seat .. any middle seat ... #itsgoodtobeanA</t>
  </si>
  <si>
    <t>-86.29765033721924,39.715175971358605</t>
  </si>
  <si>
    <t>Indianapolis International Airport (IND)</t>
  </si>
  <si>
    <t>CyclerCarl</t>
  </si>
  <si>
    <t>RT @FoxNews: .@Delta to pay flyers up to $10,000 to give up seats on overbooked flights\nhttps://t.co/IyA3pNr2kD</t>
  </si>
  <si>
    <t>Michelle_M_74</t>
  </si>
  <si>
    <t>@DonnieWahlberg @JetBlue Also, when's the next party plane? \U0001f389\U0001f389</t>
  </si>
  <si>
    <t>TimSchraeder</t>
  </si>
  <si>
    <t>dolphinslaxer</t>
  </si>
  <si>
    <t>Two @JetBlue flights left to DCA tonight - dueling banjos on which one is more delayed.</t>
  </si>
  <si>
    <t>No reply from @Delta or @DeltaAssist twitter nor PM. Woman behind me in similar situation on phone w/ Delta crying. All bc of some seat belt</t>
  </si>
  <si>
    <t>TanguayAlyssa</t>
  </si>
  <si>
    <t>kscottz</t>
  </si>
  <si>
    <t>I hate @delta. Fucking overpriced round trip SFO/DTW and get gate assigned seat 44B. Detroit needs more @JetBlue.</t>
  </si>
  <si>
    <t>indiibby</t>
  </si>
  <si>
    <t>RT @TheTicktocman: Great to see how @united treats their PAYING CUSTOMERS. You have lost my business for good. #BoycottUnited #flight3411</t>
  </si>
  <si>
    <t>freddypined_ayy</t>
  </si>
  <si>
    <t>@Delta provided me with excellent service on my first trip! Feels good to be back home. #ATL</t>
  </si>
  <si>
    <t>minoj001</t>
  </si>
  <si>
    <t>FLL to LAX. FINALLY! (at @VirginAmerica) http://t.co/G2EJsLygHU</t>
  </si>
  <si>
    <t>-80.14039278,26.07328258</t>
  </si>
  <si>
    <t>connectinginatl</t>
  </si>
  <si>
    <t>What if? #community #united #health #givebackprogram #givebackproject #givebackprograms\u2026 https://t.co/3TqXwQhJqV</t>
  </si>
  <si>
    <t>-84.3881,33.7489</t>
  </si>
  <si>
    <t>iblogalott</t>
  </si>
  <si>
    <t>HardleyKurt</t>
  </si>
  <si>
    <t>@AmericanAir there are 2 open seats in first class (4523 to Columbus). Why no upgrade?  I was on the list.</t>
  </si>
  <si>
    <t>Hey @AmericanAir what happened. Upgraded both ways to BHM (hour flight) last week, but nothing to PHX (5 hours). Still the best airlines.</t>
  </si>
  <si>
    <t>german_viola_7</t>
  </si>
  <si>
    <t>Crossing all of my fingers that the streaming service on @united works so I can watch the ALCS tonight! #chasefor28 \u26be\ufe0f</t>
  </si>
  <si>
    <t>No other way to fly than with SVU to watch and free wifi. Thanks @amazon and @JetBlue \u2708\ufe0f</t>
  </si>
  <si>
    <t>vincenzolandino</t>
  </si>
  <si>
    <t>@AmericanAir I know, I'm still going to ask https://t.co/SnNNGvZ6DD</t>
  </si>
  <si>
    <t>@Schmittastic @AmericanAir I'm in 7C. Slide on up. https://t.co/BUPDEXke72</t>
  </si>
  <si>
    <t>@EA_Clark @AmericanAir Not on the list for Q4, but definitely 2018</t>
  </si>
  <si>
    <t>@AmericanAir Thank you! I'm in another bind now, so I'll have to figure this out another time</t>
  </si>
  <si>
    <t>@FieldsDavonj @AmericanAir Nov 1/2 but probably a super quick in and out for a client project with @yarby</t>
  </si>
  <si>
    <t>cbriancpa</t>
  </si>
  <si>
    <t>This crap is why I avoid American, Delta or United. If @SouthwestAir can get me there, that's who I'm using. https://t.co/aeg1QJ4k1n</t>
  </si>
  <si>
    <t>riggy_riggz</t>
  </si>
  <si>
    <t>@RKRosengard @Apple @SouthwestAir hahaaaaa so bad #alternativefacts</t>
  </si>
  <si>
    <t>AriaNotAriel</t>
  </si>
  <si>
    <t>RT @jmeichs: why is @Delta literally incompetent? no other airlines are having these issues</t>
  </si>
  <si>
    <t>@Delta My flight to Norfolk was cancelled twice because of lack of a crew and I'm without my luggage. I need a refund and my bag</t>
  </si>
  <si>
    <t>tarakristenn</t>
  </si>
  <si>
    <t>Still waiting for @united to email me the correct info for my flight tmrw so I can enjoy what's left of my vacation. It's been an hour</t>
  </si>
  <si>
    <t>-90.01100799999999,29.982601</t>
  </si>
  <si>
    <t>New Orleans, LA</t>
  </si>
  <si>
    <t>BoyDonick</t>
  </si>
  <si>
    <t>#JustKidding #SouthWestAirlines informed us we will not be leaving until 1:45 at the earliest, we're not cleared 4 take off because reasons.</t>
  </si>
  <si>
    <t>#SouthWestAirlines flight to #SF from #LAX might finally be taking off at 1pm. Original departure time 7am.  #LetsGo #FML #6HoursLate</t>
  </si>
  <si>
    <t>My #SouthWestAirlines flight to #SF delayed 2 1/2 hours so far. Problem with wing, mechanics taking another look. #LetsGo #WishMeLuck #FML</t>
  </si>
  <si>
    <t>Charles84699969</t>
  </si>
  <si>
    <t>@carrieunderwood @AmericanAir @Mastercard @LAOrpheum Hey sweetheart hope you're doing well\nYou look so beautiful li\u2026 https://t.co/LYETqR5NAg</t>
  </si>
  <si>
    <t>chadrufer</t>
  </si>
  <si>
    <t>I have to say @delta you kill me with how good these are.  ....coffee. Baileys....and dunking\u2026 https://t.co/y4EtrmcvnW</t>
  </si>
  <si>
    <t>Much love @Delta #smf to #rsw no drama for my quick thanksgiving across the country. #platinummedallion</t>
  </si>
  <si>
    <t>Good morning from #atl @delta @ Hartsfield-Jackson Atlanta International Airport https://t.co/ZWGiQJnHvi</t>
  </si>
  <si>
    <t>-84.43530669,33.64052346</t>
  </si>
  <si>
    <t>Hey @bob_cabral love seeing @ThreeSticksWine #chard at the @Delta #skyclub #sfo. Better selection than most wine bars</t>
  </si>
  <si>
    <t>#italy bound #firstclass @delta #livingthedream #platinummedallion @ Hartsfield-Jackson Atlanta\u2026 https://t.co/KegLwySSVo</t>
  </si>
  <si>
    <t>-84.43545035,33.64051041</t>
  </si>
  <si>
    <t>RT @DeltaNewsroom: Total @Delta system cancels today due to #atlantarctica: 1,171 (739 mainline/432 regional)</t>
  </si>
  <si>
    <t>BstnPRGuy</t>
  </si>
  <si>
    <t>RT @AmericanAir: @BstnPRGuy It's one of our favorites too! So glad you enjoyed it.</t>
  </si>
  <si>
    <t>WrayAJ</t>
  </si>
  <si>
    <t>RT @ava: A thoughtful thread on the @United travesty that's worth your next two minutes. \U0001f447\U0001f3fe https://t.co/STnwyR877H</t>
  </si>
  <si>
    <t>ThomCich</t>
  </si>
  <si>
    <t>I did not. I went this morning. Then to the airport. Where they told me my bag still hadn't arrived @delta https://t.co/WbFyVorgdM</t>
  </si>
  <si>
    <t>Prodigal_Arky</t>
  </si>
  <si>
    <t>jessidanielle17</t>
  </si>
  <si>
    <t>RT @emilydeschanel: Thank you @delta for wonderful hospitality on your flights! Really impressive! Everyone was so kind. Even with a baby o\u2026</t>
  </si>
  <si>
    <t>21FrankS</t>
  </si>
  <si>
    <t>Maybe not the best choice of campaign title after the well-publicized passenger violence on #UnitedAirlines\u2026 https://t.co/zOxSSzSjtE</t>
  </si>
  <si>
    <t>-117.253906,33.045009</t>
  </si>
  <si>
    <t>Encinitas, CA</t>
  </si>
  <si>
    <t>JayRoecker</t>
  </si>
  <si>
    <t>#cattleclass #swa @southwestair #denver #reno #babyitscoldoutside #fast #furious #frenetic #freezingoutside #snow https://t.co/1c4T8xb4lO</t>
  </si>
  <si>
    <t>gregtutunjian</t>
  </si>
  <si>
    <t>Onboard @Delta DL2588 to Minneapolis. Friendliest flight crew in long time. All smooth running prior to departure. #customerservice</t>
  </si>
  <si>
    <t>sandraorsandra</t>
  </si>
  <si>
    <t>.@united is moving me to a different seat because this guy is trying to get an extra seat next to him for his infant? what is going on</t>
  </si>
  <si>
    <t>ShentonStage</t>
  </si>
  <si>
    <t>On board last @VirginAtlantic flight to nyc -- am switching to others. Next flights booked with @Fly_Norwegian &amp;amp; @united (wish me luck!)</t>
  </si>
  <si>
    <t>rick03907</t>
  </si>
  <si>
    <t>@JetBlue this is what extra space seating feels like! https://t.co/22xJBZZB6b</t>
  </si>
  <si>
    <t>Willmund2</t>
  </si>
  <si>
    <t>#UnitedAirlines, now #AmericanAirlines employee accused of hitting woman w/ stroller (#AirlinesUnitedToHitPassengers)https://t.co/8u19oOQaVM</t>
  </si>
  <si>
    <t>tonytambien</t>
  </si>
  <si>
    <t>-118.0071635,33.900901</t>
  </si>
  <si>
    <t>La Mirada, CA</t>
  </si>
  <si>
    <t>jeffrakercoach</t>
  </si>
  <si>
    <t>#unitedAIRLINES What do you do when bad PR happens? There's more to the story, I'm sure, but no time to wait for it. #communicate</t>
  </si>
  <si>
    <t>Edko5871</t>
  </si>
  <si>
    <t>@AnnCoulter @Cristasphoto @Delta Its because you're a wretched, irrelevant, trying to stay in the conversation, kno\u2026 https://t.co/GGSKTdXcXI</t>
  </si>
  <si>
    <t>misspearlss</t>
  </si>
  <si>
    <t>Props to @SouthwestAir #3043 from LAX to MDW. One crew member bought our section's drinks &amp;amp; another sang to us. Plus fireworks! #July4</t>
  </si>
  <si>
    <t>EdAlvarezB</t>
  </si>
  <si>
    <t>Mitchell1969</t>
  </si>
  <si>
    <t>bob_calhoun</t>
  </si>
  <si>
    <t>@hankschulman @united I'm flying United to Cedar Rapids in 2 weeks. Can't say I'm looking forward to it.</t>
  </si>
  <si>
    <t>staylo27</t>
  </si>
  <si>
    <t>RT @AnnCoulter: .@RandPaul is right: Repeal only 1/2 of Obamacare &amp;amp; the GOP owns it. (Also @Delta sucks.) https://t.co/E15HrKMsoa</t>
  </si>
  <si>
    <t>JST4FUNN_</t>
  </si>
  <si>
    <t>KikiB_93</t>
  </si>
  <si>
    <t>Shoutout to Karen from @SouthwestAir at @Atlanta_Airport that got us rebooked on a flight!!</t>
  </si>
  <si>
    <t>LinslaySlay</t>
  </si>
  <si>
    <t>@evyramos @AmericanAir Thst's terrible!</t>
  </si>
  <si>
    <t>Hdilla</t>
  </si>
  <si>
    <t>Candid shot of an @AmericanAir plane mid flight. https://t.co/e8mX334qjz</t>
  </si>
  <si>
    <t>AjmalJJ</t>
  </si>
  <si>
    <t>RT @vexxedb4c: Hi @united quick question. I want to book a flight but I'm worried I might get kicked off, knocked unconscious and dragged o\u2026</t>
  </si>
  <si>
    <t>MotavationJC555</t>
  </si>
  <si>
    <t>Lashaana at gate H17 American Airlines extremely rude and horrible customer service.This will be a yelp for sure @AmericannAir @AmericanAir</t>
  </si>
  <si>
    <t>teiliofa</t>
  </si>
  <si>
    <t>AdamStilley</t>
  </si>
  <si>
    <t>@airlinewriter @AmericanAir Thanks for posting this link.  I saw a tweet about it earlier but couldn't read the article clearly</t>
  </si>
  <si>
    <t>kristyj91</t>
  </si>
  <si>
    <t>LUV_CHOSE_U</t>
  </si>
  <si>
    <t>Work flow shenanigans \u2708\ufe0f #lovemyjob #unitedairlines #airportlife #workout #marrymeflystandby\U0001f609 @\u2026 https://t.co/8a0bGWcURU</t>
  </si>
  <si>
    <t>babysusan611</t>
  </si>
  <si>
    <t>@bernabephoto @united This is outrageous. As much as u fly, u would think that they would bend over backwards 2 fix\u2026 https://t.co/9Ts5DCcjWI</t>
  </si>
  <si>
    <t>RockinJake</t>
  </si>
  <si>
    <t>RT @WainwrightVic: United not allowing us to bring guitars onboard. UA1166 from Tampa to Houston. Zero courtesy, no effort. #unitedairlines\u2026</t>
  </si>
  <si>
    <t>jamezpjr</t>
  </si>
  <si>
    <t>RT @CaseyNeistat: so far so good!  no one violently thrown off the plane. nice work @united  \U0001f44a (oops, I meant\U0001f44d) https://t.co/5Nx7KKKsmi</t>
  </si>
  <si>
    <t>Sam_Brunson</t>
  </si>
  <si>
    <t>Being a @Mariners fan is kinda like being a @united passenger. Everyone happy &amp;amp; winning around you as you're being dragged into humiliation.</t>
  </si>
  <si>
    <t>-117.60378320000001,34.0451585</t>
  </si>
  <si>
    <t>Ontario, CA</t>
  </si>
  <si>
    <t>abales</t>
  </si>
  <si>
    <t>RT @hardlynormal: @abales and I hope you corrected @AmericanAir and told them you're actually Captin Underpants! :)</t>
  </si>
  <si>
    <t>catfishcatfish</t>
  </si>
  <si>
    <t>Been a gold member forever @United so rad when your employee calls the police on me.  https://t.co/lBDnO0UcSG</t>
  </si>
  <si>
    <t>Dear @united airlines. The reason people CARRY-ON luggage is to avoid bags getting lost. HOW ARE YOU THIS BAD AT YOUR JOB?</t>
  </si>
  <si>
    <t>FichillasTV</t>
  </si>
  <si>
    <t>@FerraxPLS @AmericanAir Retrasos de vuelos, retrasos en las entregas de maleta, por lo tanto p\xe9rdida de vuelos, can\u2026 https://t.co/CtTSXnSHyu</t>
  </si>
  <si>
    <t>annmjensen</t>
  </si>
  <si>
    <t>@ElizabethDeHoff @united - you got some splainin' to do!</t>
  </si>
  <si>
    <t>milarsk11</t>
  </si>
  <si>
    <t>RT @jon_bois: .@Delta been sitting in my seat for 3 hours and we haven\u2019t taken off. i didn\u2019t buy a ticket and i\u2019m just sitting in my apartm\u2026</t>
  </si>
  <si>
    <t>DadNCharge</t>
  </si>
  <si>
    <t>GONEIN25</t>
  </si>
  <si>
    <t>Guess where I am? Guess wtf I was supposed to be at this time? Fucking #AmericanAir</t>
  </si>
  <si>
    <t>merriwetherm</t>
  </si>
  <si>
    <t>#deltaairlines  I had the most awesome service today!! Monica &amp;amp; my other agent soooo nice!! @Delta @DeltaAssist</t>
  </si>
  <si>
    <t>@Delta Gr8 team! FLT cancel. Debbie on phone.Helyn,AnnaW,Janet,JosephN,LindaB,Sophia,Gurpreet @Detroit Nice! Snacks! http://t.co/vALU4RoWZD</t>
  </si>
  <si>
    <t>CroxfordRc</t>
  </si>
  <si>
    <t>RT @ChristynRoyce: Hey @AmericanAir - your agent Angie O at Montreal Intl is amazing and so helpful!!! Keep her or give her a raise or both\u2026</t>
  </si>
  <si>
    <t>Fiibbs</t>
  </si>
  <si>
    <t>TheFirstEcho</t>
  </si>
  <si>
    <t>Ooh @VirginAmerica u messed up tonight. Delayed flight, then made it on an earlier standby, only to get pulled off and put back on a later 1</t>
  </si>
  <si>
    <t>yeslaurenevans</t>
  </si>
  <si>
    <t>RT @Lexialex: I am never flying @united again https://t.co/XdvbwSgIaH</t>
  </si>
  <si>
    <t>Ernzcognito</t>
  </si>
  <si>
    <t>@Yankees @Delta OH MY LORD. \n\n@antiKomplacent @WaveddOwt @LuBanga24 RE TWEET GENTLEMEN !</t>
  </si>
  <si>
    <t>juliadryden</t>
  </si>
  <si>
    <t>@umtrey @SouthwestAir I wouldn't bother coming to the airport. I'm about to go home...</t>
  </si>
  <si>
    <t>rreardon_ST</t>
  </si>
  <si>
    <t>DanyaEgel</t>
  </si>
  <si>
    <t>#gaypridenyc #jetblue https://t.co/n9XFl25dLV</t>
  </si>
  <si>
    <t>AD322</t>
  </si>
  <si>
    <t>FREE Books!! Provided by the @jetblue  Soar With Reading Initiative.\u2026 https://t.co/iAgeRlYvvK</t>
  </si>
  <si>
    <t>duvaltilidie</t>
  </si>
  <si>
    <t>UNREAL @Delta WHAT THE FUCK???? https://t.co/qMEssyyslK</t>
  </si>
  <si>
    <t>Krowned_7</t>
  </si>
  <si>
    <t>RT @SauceMonsters: Bad timing on this update by #UnitedAirlines. #United \nhttps://t.co/93XRFpYuSg https://t.co/ECZsx7HkBh</t>
  </si>
  <si>
    <t>krista12170</t>
  </si>
  <si>
    <t>@SouthwestAir  my husband just landed in Kansas City w/ his connection &amp;amp; isbe running to catch connection to St. Louis!</t>
  </si>
  <si>
    <t>-104.78932700000001,38.8885185</t>
  </si>
  <si>
    <t>Colorado Springs, CO</t>
  </si>
  <si>
    <t>CurtGenesse</t>
  </si>
  <si>
    <t>@SouthwestAir @AdamHBeasley I think the man needs drink vouchers for the 30k people who just read that!!!</t>
  </si>
  <si>
    <t>-77.60468399999999,41.1179365</t>
  </si>
  <si>
    <t>Pennsylvania, USA</t>
  </si>
  <si>
    <t>KassiGreenEsq</t>
  </si>
  <si>
    <t>_Marquihno</t>
  </si>
  <si>
    <t>Megggss__</t>
  </si>
  <si>
    <t>Earth_to_Skye</t>
  </si>
  <si>
    <t>Maybe if @United comes up with cheaper tickets and nicer staff I'll consider flying with them again</t>
  </si>
  <si>
    <t>Maya_Danielleee</t>
  </si>
  <si>
    <t>jay_m_thomas</t>
  </si>
  <si>
    <t>@hillimpact @united @corona By @United or Toilet Boy? If the former, you could taunt him via flushing sounds!</t>
  </si>
  <si>
    <t>CtheDestroyer</t>
  </si>
  <si>
    <t>@AnaheimDucks heading to the airport, hopefully @SouthwestAir can get us in town in time for GAME 5! #PaintItOrange\u2026 https://t.co/TbAaWY3OKp</t>
  </si>
  <si>
    <t>kmoss1043</t>
  </si>
  <si>
    <t>@united @BFischerMartin please don't discipline the pilot. That's a courteous compliment that would be appreciated by many.</t>
  </si>
  <si>
    <t>Hillelogram</t>
  </si>
  <si>
    <t>katia</t>
  </si>
  <si>
    <t>@Delta By the time they acknowledged me, they told me they were all out of blankets. Nothing is worst than feeling\u2026 https://t.co/Lkqwu9Wkzg</t>
  </si>
  <si>
    <t>KeniRienks</t>
  </si>
  <si>
    <t>RT @Craken_MacCraic: Hey @united @AirCanada pls stop bumping #IMCC4 delegates off of flights to St John's ! PLS RT</t>
  </si>
  <si>
    <t>jordankmccall</t>
  </si>
  <si>
    <t>Ritushhh</t>
  </si>
  <si>
    <t>jorgeortiz12</t>
  </si>
  <si>
    <t>@Delta playing @RomeoSantosPage inside the flight from #ATL?! #awesome #fb #bachata</t>
  </si>
  <si>
    <t>-84.4418165,33.6402849</t>
  </si>
  <si>
    <t>Haven't flown @united in quite a bit. Very pleasantly surprised. #greatservice #grateful</t>
  </si>
  <si>
    <t>-73.78296959,40.64871099</t>
  </si>
  <si>
    <t>Oh @AmericanAir your staff can be so rude at times!</t>
  </si>
  <si>
    <t>michaelares1</t>
  </si>
  <si>
    <t>MayJuneman</t>
  </si>
  <si>
    <t>@united FURIOUS, flight delayed for maintenance issues by an HOUR on #5364 not to mention all the insane cancellations this weekend wtf</t>
  </si>
  <si>
    <t>@AmericanAir no wifi from OGG to LAX? What the heck! #lame</t>
  </si>
  <si>
    <t>SisterRoma</t>
  </si>
  <si>
    <t>Here we go! @VirginAmerica CHICAGO &amp;gt; SFO. \u2764\ufe0f https://t.co/HgSuJfhqwK</t>
  </si>
  <si>
    <t>"@VirginAmerica knows all the places you want to be, fly away with me, fly away with me!" #chicago \u2708\ufe0f https://t.co/Ar1TuwkqEG</t>
  </si>
  <si>
    <t>-122.36737735,37.5861127</t>
  </si>
  <si>
    <t>Burlingame, CA</t>
  </si>
  <si>
    <t>Just had THE BEST check-in experience on @AmericanAir! Easy, Breezy, great conversation. \U0001f917\u2708\ufe0f</t>
  </si>
  <si>
    <t>aLr_Boosh</t>
  </si>
  <si>
    <t>Sunrise and reflections... #bacon #sun   #delta #reflection @ Delta Terminal - San Antonio\u2026 https://t.co/1NQLpMVx3i</t>
  </si>
  <si>
    <t>NegroRotary2</t>
  </si>
  <si>
    <t>jkuroda</t>
  </si>
  <si>
    <t>Finally, @VirginAmerica has a mobile app.  Also, Marriott / SPG merger? Whoa.</t>
  </si>
  <si>
    <t>scottinapac</t>
  </si>
  <si>
    <t>.@united With all the bad publicity-- effort being made to reverse perception on my flight from BUR-SFO this am. Crew could not be nicer.</t>
  </si>
  <si>
    <t>They all know the way to San Jose. @SouthwestAir https://t.co/jCfuauXhCF</t>
  </si>
  <si>
    <t>paxxman</t>
  </si>
  <si>
    <t>RT @SouthwestAir: Every seat has a story. Tweet your favorite Southwest story w/ #175stories, and we'll share our favorites! https://t.co/H\u2026</t>
  </si>
  <si>
    <t>djvladek62</t>
  </si>
  <si>
    <t>jess22xc</t>
  </si>
  <si>
    <t>I never rush through security when I fly @united because their flights always delay at least an hour \U0001f644\U0001f644\U0001f644</t>
  </si>
  <si>
    <t>JamilesLartey</t>
  </si>
  <si>
    <t>@MelindaHamby @billypollina @commoncentsmom @united Thanks!</t>
  </si>
  <si>
    <t>PK01972</t>
  </si>
  <si>
    <t>Spoon_F3d</t>
  </si>
  <si>
    <t>Gift for the kiddo! #swalife\U0001f499\u2764\ufe0f\U0001f49b #southwestairlines #sirmarcusthegreat #sirmarcusfaces @\u2026 https://t.co/dsxgScWS3E</t>
  </si>
  <si>
    <t>-96.86236527,32.84507451</t>
  </si>
  <si>
    <t>#swalife\U0001f499\u2764\ufe0f\U0001f49b #southwestairlines #PROFITSHARING #2017culturesummit @southwestair @ Southwest\u2026 https://t.co/xXkfCvhDzK</t>
  </si>
  <si>
    <t>-96.86379209,32.84221993</t>
  </si>
  <si>
    <t>It's an honor to represent @southwestair at the 13th Annual Gulf Coast Women in Leadership\u2026 https://t.co/LoUz8igSqI</t>
  </si>
  <si>
    <t>-95.39900434,29.66870408</t>
  </si>
  <si>
    <t>TheLukeRoberson</t>
  </si>
  <si>
    <t>RT @Lawrence: Christmas tree @AmericanAir JFK is completely unprotected from the War on Christmas. https://t.co/FLRtnL4vMx</t>
  </si>
  <si>
    <t>ChrysteHall</t>
  </si>
  <si>
    <t>@KhelanB @AmericanAir Me too!</t>
  </si>
  <si>
    <t>_Rachhhh_</t>
  </si>
  <si>
    <t>MadeNChynna</t>
  </si>
  <si>
    <t>RT @Phil_Lewis_: That flight attendant deserves a raise @Delta https://t.co/7oluDdO5zD</t>
  </si>
  <si>
    <t>stephyoungmc</t>
  </si>
  <si>
    <t>@americanair your shuttle system at lax right now is jacked. What's this about? About to miss my flight driving around on the tarmac</t>
  </si>
  <si>
    <t>HunterAvakian</t>
  </si>
  <si>
    <t>RT @Tyler_Bridges: @united @CNN @FoxNews @WHAS11 Man forcibly removed from plane somehow gets back on still bloody from being removed https\u2026</t>
  </si>
  <si>
    <t>Vyyrrah</t>
  </si>
  <si>
    <t>mkymse67</t>
  </si>
  <si>
    <t>RT @CNTraveler: What do you think of @JetBlue's new Premium Class seats? They debut today: http://t.co/Ma6tbBI9mh http://t.co/rJk9a1piNq</t>
  </si>
  <si>
    <t>nocusswords</t>
  </si>
  <si>
    <t>_tahli</t>
  </si>
  <si>
    <t>JessaBahr</t>
  </si>
  <si>
    <t>I spend way too much money with @delta on a regular basis to have such a consistently shitty travel experience.\u2026 https://t.co/PWHgIAxysd</t>
  </si>
  <si>
    <t>coro71</t>
  </si>
  <si>
    <t>RT @AviacionGYE: Por 1ra vez en #Ecuador, primer A321 de @AmericanAir en operar ruta en la regi\xf3n Guayaquil-Miami. \xa1Bienvenido! https://t.c\u2026</t>
  </si>
  <si>
    <t>407Scouse</t>
  </si>
  <si>
    <t>@KeithCostigan @AmericanAir thanks for sharing Keith. I'm about to book 4 or 5 round trips today for work. Will factor this into my choices</t>
  </si>
  <si>
    <t>M2nurse</t>
  </si>
  <si>
    <t>What a treat to witness a #MakeAWish event at the #JetBlue terminal at #DCA</t>
  </si>
  <si>
    <t>Andre_Englay</t>
  </si>
  <si>
    <t>ChristnaRLove</t>
  </si>
  <si>
    <t>niceguyKC</t>
  </si>
  <si>
    <t>@AmericanAir Hey it's a great day for a 45 minute delay at the Dallas airport! Oh wait no it's not.</t>
  </si>
  <si>
    <t>CoolDogRotary</t>
  </si>
  <si>
    <t>@Delta Hold time to get a @delta rep is 2 hours and I have been sitting here with no real information for SIX HOURS! #CustomerService #Delta</t>
  </si>
  <si>
    <t>@DELTA at ILM 715 to ATL flight delayed, check in printer issues so it took 20 min. Now had to deplane waiting for maintenance. SRSLY?</t>
  </si>
  <si>
    <t>Tessa_Gould</t>
  </si>
  <si>
    <t>Not popular 2 praise airlines, but gotta give it to @Delta today=on time depart &amp;amp; relatively smooth flight in Fargo's 60 mph wind #nohatday</t>
  </si>
  <si>
    <t>-93.2088398,44.88455744</t>
  </si>
  <si>
    <t>Minnesota, USA</t>
  </si>
  <si>
    <t>jaffecraig</t>
  </si>
  <si>
    <t>CiaraGleason</t>
  </si>
  <si>
    <t>RT @NicolePerezWPLG: Food trucks ready &amp;amp; waiting @ BB&amp;amp;T Center! FREE FOOD @JetBlue @FlaPanthers partnering to give back to our community! @\u2026</t>
  </si>
  <si>
    <t>DocJohnCK</t>
  </si>
  <si>
    <t>@united still hangin' in Denver. Now over 3 hour delay. Could've driven to my final destination quicker than this.</t>
  </si>
  <si>
    <t>marcopolo012</t>
  </si>
  <si>
    <t>Fuck #unitedAIRLINES</t>
  </si>
  <si>
    <t>-81.57118415,28.60560355</t>
  </si>
  <si>
    <t>Ocoee, FL</t>
  </si>
  <si>
    <t>Mitch_Becker21</t>
  </si>
  <si>
    <t>VictorBK13</t>
  </si>
  <si>
    <t>@Delta - my flight to Boston has just been canceled can you help my wife, 2yr old Daughter and I ? #DL2806</t>
  </si>
  <si>
    <t>@VirginAmerica ... Your entertainment system couldn't get started by the Tech Ops. #PartyFail</t>
  </si>
  <si>
    <t>-119.70163600000001,34.429885</t>
  </si>
  <si>
    <t>Santa Barbara, CA</t>
  </si>
  <si>
    <t>I think @united just gave up. #FlightDelayDay https://t.co/LV6uITKmvb</t>
  </si>
  <si>
    <t>rdsanchezjr</t>
  </si>
  <si>
    <t>A friend of mine shared this @united photo on FB, and it's beautiful!! #UA747Farewell #AvGeek \U0001f6eb\U0001f60e\U0001f44d\U0001f1fa\U0001f1f8 https://t.co/YDgKNd9oEU</t>
  </si>
  <si>
    <t>RT @seanlewiswgn: Just a majestic plane @united put on vintage livery for #UA747farewell This plane was put into service in 1999. Final rev\u2026</t>
  </si>
  <si>
    <t>@united 4/using foul language she was not going to help him. After a couple of "F" bombs, she told him he wasn't getting on the flight</t>
  </si>
  <si>
    <t>@united 3/ I approached gate C9 and stood about 6 feet from the customer and the UAL staff. A manager told him if he didn't stop yelling &amp;amp;</t>
  </si>
  <si>
    <t>BrianFrederick4</t>
  </si>
  <si>
    <t>RT @KLH128: @joshtpm @united "Involuntary deplaning"\n"Refused to volunteer"\n"Re-accomodated"\n\nDouble plus ungood.</t>
  </si>
  <si>
    <t>william_willia2</t>
  </si>
  <si>
    <t>RT @evankirstel: The evisceration of #united continues into Day2 #socialmedia #unitedAIRLINES #UnitedMovieLines. I almost feel bad for them\u2026</t>
  </si>
  <si>
    <t>myrnakjensen</t>
  </si>
  <si>
    <t>@KATUNews - @JetBlue wouldn't let me fly with my rabbit when I moved from AK to OR. No reason why, just said cats &amp;amp; dogs are only approved</t>
  </si>
  <si>
    <t>Thanks!! @autismspeaks: Today we partnered with @JetBlue Airways to create an autism-friendly flight simulator! \n http://t.co/y5SmxW6Z2O</t>
  </si>
  <si>
    <t>TheRealZeke</t>
  </si>
  <si>
    <t>Ran into @GaryPayton_20 in LAX!!!Turns out he Flys @SouthwestAir #TheGlove #GP3 #Goat</t>
  </si>
  <si>
    <t>Can I change my companion pass online to a new person? @SouthwestAir</t>
  </si>
  <si>
    <t>kmbowsundy</t>
  </si>
  <si>
    <t>kelseylynnford</t>
  </si>
  <si>
    <t>Between @VirginAtlantic and @Delta I may never get back to England. Worst booking/customer service/flying experience EVER. Never again.</t>
  </si>
  <si>
    <t>wxixl</t>
  </si>
  <si>
    <t>RT @DRSamsonII: @LisaAbeyta @LeighDow @tinapittaway @thesamdakota @Delta @JetBlue Hi Lisa - but it wasn't Delta who was doing it. It was Ex\u2026</t>
  </si>
  <si>
    <t>TerranceJBynum</t>
  </si>
  <si>
    <t>Flying @united tomorrow and I'm pretty stoked https://t.co/DdgrFmoiiN</t>
  </si>
  <si>
    <t>xmamiof2ccx</t>
  </si>
  <si>
    <t>@Delta shame on you https://t.co/V9kDrDzYfS</t>
  </si>
  <si>
    <t>True_Tech</t>
  </si>
  <si>
    <t>RT @TheRoot: #ICYMI: A melanin deficient family is outraged that @Delta refused to let their child travel with lice: https://t.co/MLzfid3Gm\u2026</t>
  </si>
  <si>
    <t>JillGalus</t>
  </si>
  <si>
    <t>RT @PHXSkyHarbor: Intermittent system issues continue nationwide on @SouthwestAir. Expect delays today and give yourself extra time.</t>
  </si>
  <si>
    <t>BOPPhoto</t>
  </si>
  <si>
    <t>#jetblue #skies #nyc #bound @ Deauville Inn https://t.co/OWP0VdbO53</t>
  </si>
  <si>
    <t>FrontMasterFlex</t>
  </si>
  <si>
    <t>RT @jack: This is excellent @JetBlue https://t.co/AlY8sEd54r</t>
  </si>
  <si>
    <t>des13ram</t>
  </si>
  <si>
    <t>kylieroger</t>
  </si>
  <si>
    <t>RT @Aviation_Pics: Delta Airlines pretending to break through the sound barrier! #avgeek #avpix #delta http://t.co/9PwZkRRmLq</t>
  </si>
  <si>
    <t>YNHallak</t>
  </si>
  <si>
    <t>RT @lammdogg: Tomorrow marks the last commercial @Boeing 747 flight for @united airlines ever. Incredibly sad to see our Queen of the skies\u2026</t>
  </si>
  <si>
    <t>CoCo_No_Butta24</t>
  </si>
  <si>
    <t>Smh and I'm flying with @Delta in April #GetItTogether https://t.co/V4yG9xaOGF</t>
  </si>
  <si>
    <t>Pattonious</t>
  </si>
  <si>
    <t>In a sense, I feel for the dude running the @delta acct. There's a video, with 100k retweets, of Delta enacting some xenophobic bullshit</t>
  </si>
  <si>
    <t>allyspeirs</t>
  </si>
  <si>
    <t>.oh and @united   My mum is about to fly home to Scotland tonight. #benice #sheeillBraveheartyou</t>
  </si>
  <si>
    <t>-76.06994605,36.8025415</t>
  </si>
  <si>
    <t>Virginia Beach, VA</t>
  </si>
  <si>
    <t>LeandraPilarB</t>
  </si>
  <si>
    <t>RT @MariSol989: $952 OW San Juan-Bos @JetBlue Made your bones as an airline in no small part on Puerto Rico and now your swindle evacuees @\u2026</t>
  </si>
  <si>
    <t>brujah42</t>
  </si>
  <si>
    <t>@AmericanAir it's the absurdity of the situation. fly from the midwest to the east coast, but bags go west coast. like a luggage rap battle.</t>
  </si>
  <si>
    <t>duganinja</t>
  </si>
  <si>
    <t>@United One time I spilled a #MountainDew on my network card and it had the same issue. Hope that helps. http://t.co/FPurYc4y1F</t>
  </si>
  <si>
    <t>Seriously @united you not only have a horrible airline with terrible customer service, but way to rake me over the coals on a half a pound.</t>
  </si>
  <si>
    <t>cjtweetsalot</t>
  </si>
  <si>
    <t>rich_moy</t>
  </si>
  <si>
    <t>Here's a first: @SouthwestAir managed to lose a first officer tonight. Because THAT'S something that happens everyday. #absurd</t>
  </si>
  <si>
    <t>Clvraa</t>
  </si>
  <si>
    <t>RT @BenjaminPDixon: Mental note to never fly @united just in case they overbook and randomly pick me &amp;amp; drag me off like a criminal. https:/\u2026</t>
  </si>
  <si>
    <t>DoBo1660</t>
  </si>
  <si>
    <t>@Delta @DeltaAssist just wanted to thank you for my 6th flight delay this year, I'm an idiot for remaining your customer, no #sorry  needed</t>
  </si>
  <si>
    <t>katiejcain</t>
  </si>
  <si>
    <t>80 kids just chose their own seats @SouthwestAir. I'm not sure that this model was made for middle school students :)</t>
  </si>
  <si>
    <t>-84.43110349,33.63879919</t>
  </si>
  <si>
    <t>_sadiephillips</t>
  </si>
  <si>
    <t>Thanks @SouthwestAir for the 100$ gift card but still have to wait 4 hours for a flight that MIGHT cancel again</t>
  </si>
  <si>
    <t>Tabithajade</t>
  </si>
  <si>
    <t>@PamBanks18 @AmericanAir Giggles!</t>
  </si>
  <si>
    <t>Time to head home after a fun little excursion to Missouri! Favorite word this morning "Upgrade"! Thx @AmericanAir \U0001f60e\U0001f60e\U0001f60e</t>
  </si>
  <si>
    <t>w3kn</t>
  </si>
  <si>
    <t>@AshleyAllgaier @AmericanAir Ugh.  Been there done that.  Hopefully you get reunited with them soon.  If not, you get to go shopping!</t>
  </si>
  <si>
    <t>@AshleyAllgaier @AmericanAir Did your bags ever show up?  #HopingandPraying</t>
  </si>
  <si>
    <t>@Delta  How long after a flight should I expect #Skymiles to appear in my account if it was operated by @VirginAtlantic ?</t>
  </si>
  <si>
    <t>@united Thank you.  The agent I spoke with was very helpful and resolved my issue!</t>
  </si>
  <si>
    <t>JanBurgessArchi</t>
  </si>
  <si>
    <t>Doesn't Ever Leave The Gate #delta https://t.co/dFSQ9z39tW</t>
  </si>
  <si>
    <t>ALEXBOTTOM</t>
  </si>
  <si>
    <t>-118.40026399999999,33.9166485</t>
  </si>
  <si>
    <t>El Segundo, CA</t>
  </si>
  <si>
    <t>xfobbyx</t>
  </si>
  <si>
    <t>Dang...\n.\n.\n.\n#unitedairlines #fightclub #thepewpewlife #photographer #foodie #fobbyphoto @\u2026 https://t.co/zmsh43SOrE</t>
  </si>
  <si>
    <t>-76.3601,37.0349</t>
  </si>
  <si>
    <t>Hampton, VA</t>
  </si>
  <si>
    <t>ClintonAustin_H</t>
  </si>
  <si>
    <t>@AmericanAir automated call backs with being transferred and longer delays. 4 hours post flight to get baggage. Never once help locating it</t>
  </si>
  <si>
    <t>___Samanthaaa</t>
  </si>
  <si>
    <t>ims0int0youxo</t>
  </si>
  <si>
    <t>I just want my moms plane to land already... i feel like doodie. Hey @SouthwestAir the plane from Tampa land yet in Islip?</t>
  </si>
  <si>
    <t>-73.37293149999999,40.687259999999995</t>
  </si>
  <si>
    <t>Lindenhurst, NY</t>
  </si>
  <si>
    <t>CaliVank</t>
  </si>
  <si>
    <t>@united Can't stream live TV? I don't want to watch a damn movie.. I wanna watch game 1 and Bron Dominate the Warriors</t>
  </si>
  <si>
    <t>binksnboo</t>
  </si>
  <si>
    <t>MrsLACE25</t>
  </si>
  <si>
    <t>#AmericanAirlines gave me a voucher for food after going to the CS area way over on the B concourse twice. Been here 6 1/2 hrs. Not good \U0001f924\U0001f628\U0001f632</t>
  </si>
  <si>
    <t>PatrickBGall</t>
  </si>
  <si>
    <t>@AmericanAir if flying with 2 legs, is it possible to only fly standby on the 2nd leg? I only see the option to do standby for both legs</t>
  </si>
  <si>
    <t>Got upgraded to 1st class for both of my @USAirways legs today.  It's about time my @AmericanAir status got me an upgrade!</t>
  </si>
  <si>
    <t>-73.79416645,40.6496838</t>
  </si>
  <si>
    <t>hey @AmericanAir I've flown US airways a few times and haven't received those elite qualifying miles on my AA, your magazine says I should.</t>
  </si>
  <si>
    <t>Just realized that I'm on @AmericanAir flight 1776, which is en route to Philadelphia. #howironic</t>
  </si>
  <si>
    <t>@AmericanAir 2026</t>
  </si>
  <si>
    <t>@brianyackel connecting to DC.  Now delayed 2 plus hours.  Weather @AmericanAir ?</t>
  </si>
  <si>
    <t>@AmericanAir I have a multi-segmentcoming up w a mix aa/us flights &amp;amp; they all show up on aa, Do I get aa segments for the us flights also?</t>
  </si>
  <si>
    <t>Kaptin_Mouse</t>
  </si>
  <si>
    <t>RObiiNtEREA</t>
  </si>
  <si>
    <t>RT @EmilyTapia23: @AmericanAir when they can't "give us" an update. What a joke. #neveragainamericanairlines</t>
  </si>
  <si>
    <t>RT @EmilyTapia23: @AmericanAir oh I will use twitter as much as I can to let people know of your BAD SERVICE.</t>
  </si>
  <si>
    <t>RT @EmilyTapia23: @AmericanAir so that means if by 10:50 we dont leave (which is 2 hrs from the original depart) I will get a refund?</t>
  </si>
  <si>
    <t>GraceHOLondon</t>
  </si>
  <si>
    <t>@AmericanAir 40 min later a couple of bags now is nearly 1 hr later????? Where is my bag??</t>
  </si>
  <si>
    <t>@AmericanAir terrible service more than half an hour after arrival no luggage!</t>
  </si>
  <si>
    <t>millersmuse</t>
  </si>
  <si>
    <t>#United would do well to hire him as a spokesman. https://t.co/iRVGI3jMfk</t>
  </si>
  <si>
    <t>-94.927743,39.3211475</t>
  </si>
  <si>
    <t>Leavenworth, KS</t>
  </si>
  <si>
    <t>HolyHotDang</t>
  </si>
  <si>
    <t>@altonbrown @united ATTN: @kylekinane here's another submission for @UAListheworst</t>
  </si>
  <si>
    <t>ShaunXmods</t>
  </si>
  <si>
    <t>RT @Pornhub: . @united You are literally the most disgusting, unbelievable, and despicable people in the world, and im a fucking porn site.</t>
  </si>
  <si>
    <t>mauricejolly</t>
  </si>
  <si>
    <t>#UnitedAirlines is the most horrendous company I have ever seen in my 52 years of being on this planet.</t>
  </si>
  <si>
    <t>RT @PatRCO: Don't like flying airlines that outsource maintenance work. #americanairlines @amr</t>
  </si>
  <si>
    <t>DanCiruli</t>
  </si>
  <si>
    <t>@Delta Thanks, CRN!</t>
  </si>
  <si>
    <t>@Delta Hey, @Delta website developers. Pls create a link to add an event to calendars that *doesn't* require OAuth\u2026 https://t.co/mx2bLxOlbg</t>
  </si>
  <si>
    <t>JayBreezy_69</t>
  </si>
  <si>
    <t>RT @RafaelBalderas6: #United #Houston #Harvey https://t.co/8ZS95CKZXL</t>
  </si>
  <si>
    <t>PH1Losophical</t>
  </si>
  <si>
    <t>@JetBlue my Comedy Central channel doesn't work on my TV. How am I supposed to watch Scrubs now? \U0001f614\U0001f615\U0001f62d</t>
  </si>
  <si>
    <t>joanield</t>
  </si>
  <si>
    <t>@MamieParris @united yes, I don't think United was being unreasonable at all. Most people on social media don't know the whole story</t>
  </si>
  <si>
    <t>-93.1056485,44.94151555</t>
  </si>
  <si>
    <t>St Paul, MN</t>
  </si>
  <si>
    <t>corndog293</t>
  </si>
  <si>
    <t>RT @hoveralex: Retweet for a chance to win 4 tickets to the @Delta SKY360 Legends Club this Sunday (Father's Day)! https://t.co/ipHYtCZ1SH</t>
  </si>
  <si>
    <t>Abs0luteAustin</t>
  </si>
  <si>
    <t>slimothy5</t>
  </si>
  <si>
    <t>RT @JetBlue_11: Lord keep me focused.</t>
  </si>
  <si>
    <t>Happy birthday homie \u270a\U0001f3fe\U0001f4af@JetBlue_11</t>
  </si>
  <si>
    <t>-78.657837,35.8439812</t>
  </si>
  <si>
    <t>Raleigh, NC</t>
  </si>
  <si>
    <t>RT @JetBlue_11: Summertime Shootout 2 ...</t>
  </si>
  <si>
    <t>brookiebowww</t>
  </si>
  <si>
    <t>@Delta DL1441 now it's cancelled!!!</t>
  </si>
  <si>
    <t>FrankCarrenovoz</t>
  </si>
  <si>
    <t>Desde la casa del #miamiheat, el #americanairlinesarena saliendo del concierto de #montaner con\u2026 https://t.co/4GnLnSg7uX</t>
  </si>
  <si>
    <t>monishd</t>
  </si>
  <si>
    <t>mgshuheb</t>
  </si>
  <si>
    <t>RT @mgshuheb: Got a Platinum @Delta Skymile card from @AmericanExpress. Use my link and get *50,000* bonus points after $1K spend. https://\u2026</t>
  </si>
  <si>
    <t>RT @mgshuheb: So @Delta are pushing baggage off a plane and onto the ground regardless if there are valuables in them or not. At @MCO right\u2026</t>
  </si>
  <si>
    <t>So @Delta are pushing baggage off a plane and onto the ground regardless if there are valuables in them or not. At\u2026 https://t.co/RVYh1TPOME</t>
  </si>
  <si>
    <t>-81.3005018234253,28.42839233207748</t>
  </si>
  <si>
    <t>Gate 78</t>
  </si>
  <si>
    <t>@Delta @authortaraahmed Flights are grounded in New York!!! Aaaarrrghhhhhh!!</t>
  </si>
  <si>
    <t>Why is the @Delta app so good? https://t.co/rxrFlzVaKQ</t>
  </si>
  <si>
    <t>kevinrkosar</t>
  </si>
  <si>
    <t>@united Hi! I could not locate one at the Traverse City airport last night when we landed around 11. The box was shredded...</t>
  </si>
  <si>
    <t>.@united Was actually consider booking with them for summer, but just checked them off my list.</t>
  </si>
  <si>
    <t>tfencey</t>
  </si>
  <si>
    <t>It never fails that every time I fly @AmericanAir there is always an issue. You make my life miserable.</t>
  </si>
  <si>
    <t>MarkRRobertson</t>
  </si>
  <si>
    <t>@SouthwestAir want to change flight to @3pm (in 2.5 hrs) but error "You are trying to book a flight that departs in less than 1 hour"?</t>
  </si>
  <si>
    <t>_karthiknarayan</t>
  </si>
  <si>
    <t>My @united flight has been delayed and they have refreshments at the gate. NO SERIOUSLY!</t>
  </si>
  <si>
    <t>@SouthwestAir been trying to book a flight for 3+ hrs using points \u2013 what are the odds that It'll still be available once this gets fixed?</t>
  </si>
  <si>
    <t>Jomarl7</t>
  </si>
  <si>
    <t>What I live for! I love my job! \u2708\ufe0f\U0001f499 @JetBlue #JAX https://t.co/ll4UjF9YRa</t>
  </si>
  <si>
    <t>MarqueeOfficial</t>
  </si>
  <si>
    <t>#Repost jaybaebae2 with repostapp.\n\u30fb\u30fb\u30fb\nDJ lessons from @marqueeofficial at @United Fantasy\u2026 https://t.co/urQf0IDjTD</t>
  </si>
  <si>
    <t>-87.91001521,41.9785912</t>
  </si>
  <si>
    <t>CassieKiddPhoto</t>
  </si>
  <si>
    <t>RT @maddchadd: #tbt #virginsafetyvideo @virginamerica @chrislxd @jonmchu aureliajades dance9cyrus @phillipchbeeb\u2026 https://t.co/vaWLywhx6E</t>
  </si>
  <si>
    <t>LamontHutto</t>
  </si>
  <si>
    <t>RT @MCO: Morning, MAX! This @SouthwestAir 737 MAX 8 is off to an early start. \u2708\ufe0f https://t.co/i6W9SBtr01</t>
  </si>
  <si>
    <t>RT @MCO: .@SouthwestAir's Colorado One takes flight on this bright and sunny morning. It's Friday in The City Beautiful. \U0001f6eb https://t.co/MS5\u2026</t>
  </si>
  <si>
    <t>RT @MCO: Hey @Delta - the floor is lava. \U0001f30b\n\n5\ufe0f\u20e3...4\ufe0f\u20e3...3\ufe0f\u20e3...2\ufe0f\u20e3...1\ufe0f\u20e3 https://t.co/ci9nEHr33b</t>
  </si>
  <si>
    <t>RT @AmericanAir: Operations update for Winter Storm #Stella includes no operations at JFK &amp;amp; LGA on 3/14. Find out more at: https://t.co/kNk\u2026</t>
  </si>
  <si>
    <t>RT @JetBlue: Flying on Bluemanity today? We\u2019ve teamed up w/ @DonorsChoose to help customers on select flights give back to schools! #Giving\u2026</t>
  </si>
  <si>
    <t>RT @AmericanAir: Good friends are like planes. They're always up for an adventure. Happy #NationalBestFriends Day, @British_Airways! https:\u2026</t>
  </si>
  <si>
    <t>txwharfrat</t>
  </si>
  <si>
    <t>RT @Joe_Baer_74: @JasonMinnix @SouthwestAir Was on a flight and a @SouthwestAir Passenger took up 2 seats. Instead of bumping a customer, a\u2026</t>
  </si>
  <si>
    <t>Sandeep_NTNX</t>
  </si>
  <si>
    <t>Small gestures go a long way...saw this note while boarding @SouthwestAir today that an employee left. Zoomin to read http://t.co/BPtBqWVnje</t>
  </si>
  <si>
    <t>wrascal26</t>
  </si>
  <si>
    <t>What is your delay rate @united ? I'd love to know.</t>
  </si>
  <si>
    <t>CameronKarsten</t>
  </si>
  <si>
    <t>\U0001f4f7 Godspeed you, Mr. Lockette @seahawks @delta #seahawks #seattle https://t.co/xzq8hAcMAp</t>
  </si>
  <si>
    <t>sophiapotier</t>
  </si>
  <si>
    <t>RT @tmacsrq: @united Honeymoon flight confirmed - now I am moved to a different flight different day from my fiance. 2 hours on phone still\u2026</t>
  </si>
  <si>
    <t>@Delta found credit card for rewards number 2550552950, any way to get ahold of member to let her know found lost card?</t>
  </si>
  <si>
    <t>Thanks to @thepointsguy I have a chance at winning a $500 @SouthwestAir gift card! https://t.co/SloW8vMBiA</t>
  </si>
  <si>
    <t>@SouthwestAir just rec'd my annual "customer appreciation" in the mail - can't wait for my next #southwestair flight! http://t.co/tRapw5o3zc</t>
  </si>
  <si>
    <t>@AmericanAir I am a family member I will let them know. they were told at the gate they weren't "inconvenienced" enough for vouchers.</t>
  </si>
  <si>
    <t>Just booked trip to hawaii for 850 total for two people. So excited. #travel @united too bad first class wasn't cheaper..</t>
  </si>
  <si>
    <t>neeemil</t>
  </si>
  <si>
    <t>RT @likethisdolan: @ShawnMendes @andrewgertler @ShawnAccess @americanairlines @AAarena https://t.co/yZTOQmUHdq</t>
  </si>
  <si>
    <t>gregapplegate</t>
  </si>
  <si>
    <t>@Delta you suck!! 4 flights over 2 days and every single one had a problem or delay.</t>
  </si>
  <si>
    <t>@Delta DL1357. Now that the plane is here. We are told it can't be used. Now waiting for another plan. How about another airline??</t>
  </si>
  <si>
    <t>DavidAbbey</t>
  </si>
  <si>
    <t>@NYCAviation @AirlineGeeks @AmericanAir @JFKairport Me too. Me too! But #LGA will also be great!</t>
  </si>
  <si>
    <t>@ShaquilleAKhan Which I know will he redone/rebuilt after B is finished. @Delta #LGA</t>
  </si>
  <si>
    <t>Hello @PhilDernerJr @DonUselmann @ExpertAviator @JetBlue #LIC #NSubway https://t.co/q4F3YiEmoR</t>
  </si>
  <si>
    <t>@AirlineFlyer @united boarding group 5? I didn't know they can get that high!!</t>
  </si>
  <si>
    <t>little_tranquil</t>
  </si>
  <si>
    <t>@SouthwestAir #WannaGetAway #Contest I was training my replacement at my old job and slipped off my chair and into her lap! #SlipperySkirt \U0001f62b</t>
  </si>
  <si>
    <t>tampajulie</t>
  </si>
  <si>
    <t>@JoshMalina I support @delta for the AC treatment - then I flew last night and the gate agents were literal demons.\u2026 https://t.co/MWMZWpkCOg</t>
  </si>
  <si>
    <t>senabiya</t>
  </si>
  <si>
    <t>RT @DeltaNewsHub: .@Delta files to serve Havana, Cuba, from 4 U.S. cities. #Cuba #Havana #travel @DeltaNewsHub https://t.co/StnOh3uBXJ http\u2026</t>
  </si>
  <si>
    <t>quondon</t>
  </si>
  <si>
    <t>RT @KDataByte: How many days do you guys think it will take @united to actually answer my ticket? Lets go with 1 re-tweet = 1 hour. #almost\u2026</t>
  </si>
  <si>
    <t>DannyManus</t>
  </si>
  <si>
    <t>I flew #UnitedAirlines yesterday and all i got was a 4 hour delay and a bag of stale pretzels.</t>
  </si>
  <si>
    <t>seliman1700</t>
  </si>
  <si>
    <t>mjhall</t>
  </si>
  <si>
    <t>Thanks for yesterday's smooth &amp;amp; on-time flight to @Bermuda, @AmericanAir. \U0001f64f\U0001f3fb \U0001f1e7\U0001f1f2 https://t.co/2peTR7JY9z</t>
  </si>
  <si>
    <t>davidkwong</t>
  </si>
  <si>
    <t>@EmilyJillette @AmericanAir Happy holidays!</t>
  </si>
  <si>
    <t>-118.36964515,34.0870095</t>
  </si>
  <si>
    <t>West Hollywood, CA</t>
  </si>
  <si>
    <t>@united Thanks for replying. It was UA4820, which was eventually canceled. Rough 30 hours of travel ...</t>
  </si>
  <si>
    <t>-77.6885355,43.2514515</t>
  </si>
  <si>
    <t>Greece, NY</t>
  </si>
  <si>
    <t>suesims</t>
  </si>
  <si>
    <t>Take me home @SouthwestAir  #bur #smf #happyflight https://t.co/GX2msuCvtQ</t>
  </si>
  <si>
    <t>Have this great view to start my weekend. Thanks @SouthwestAir   #DCA #clouds https://t.co/of8IVs3PWh</t>
  </si>
  <si>
    <t>@southwestair-this is one more reason I luv you.  #lotsoftravel2015 #cheerstomoretravel #2016 https://t.co/sppV1WgQSH</t>
  </si>
  <si>
    <t>-121.469664,38.5617218</t>
  </si>
  <si>
    <t>Sacramento, CA</t>
  </si>
  <si>
    <t>Quick switch of my flight to make it all work better. Thanks @SouthwestAir</t>
  </si>
  <si>
    <t>Love how @SouthwestAir always comes to my rescue!</t>
  </si>
  <si>
    <t>-121.59045696258545,38.692276283389305</t>
  </si>
  <si>
    <t>Sacramento International Airport (SMF)</t>
  </si>
  <si>
    <t>BostonSwifty</t>
  </si>
  <si>
    <t>stephenpomes</t>
  </si>
  <si>
    <t>RT @hockeyhoose15: .@Delta thank you for your efforts to help Puerto Rico. Added to your Ann Coulter twitter war &amp;amp; you are my fave airline.</t>
  </si>
  <si>
    <t>JackHeartless</t>
  </si>
  <si>
    <t>@TheSamiCallihan is here...but thanks to @AmericanAir, no Cade &amp;amp; Strickland. So, It's #OI4K exploding in a 4 way!\u2026 https://t.co/RmlkdL8BHY</t>
  </si>
  <si>
    <t>-118.53418073333333,34.203982</t>
  </si>
  <si>
    <t>PWG</t>
  </si>
  <si>
    <t>marthasjones_</t>
  </si>
  <si>
    <t>We've got trainees aboard this @delta flight from #atl to #ord this morning. We'll break them in gently. Promise!</t>
  </si>
  <si>
    <t>GoonsNCSU</t>
  </si>
  <si>
    <t>codyjhott</t>
  </si>
  <si>
    <t>hollaAtCHEAgirl</t>
  </si>
  <si>
    <t>@united what is the point of checking in on the app when I still have to stand in line at check in at the airport?!</t>
  </si>
  <si>
    <t>@united your airline should be ashamed of how they treated that doctor. That was horrendous. #BoycottUnitedAirlines</t>
  </si>
  <si>
    <t>_dalydouble</t>
  </si>
  <si>
    <t>alexsmith__11</t>
  </si>
  <si>
    <t>chelleannette3</t>
  </si>
  <si>
    <t>#UnitedAirlines is about as far from #1 on my list right now as one can possibly get...</t>
  </si>
  <si>
    <t>dreyfus_michael</t>
  </si>
  <si>
    <t>@united Is the worst airline that refuses to learn from all the negative customer feedback. They just lost another loyal customer. #airlines</t>
  </si>
  <si>
    <t>@United has the worst coffee of any first class I have ever flown. Hopefully I won't get "voluntarily" deplaned for my critique. #United</t>
  </si>
  <si>
    <t>RT @BraddJaffy: .@united Here's another angle. Statement, @united? This is how you remove a paying customer when you overbook a flight? htt\u2026</t>
  </si>
  <si>
    <t>@JetBlue Flew Mint to San Francisco and was pleasantly surprised. Much more comfortable than domestic United first\u2026 https://t.co/UvQJQ5VAYI</t>
  </si>
  <si>
    <t>capitotally</t>
  </si>
  <si>
    <t>@ShepRose @JetBlue Flying used to be so glamorous \U0001f61e  now it's wait to board, sit on tarmac, drama</t>
  </si>
  <si>
    <t>houstonstyle</t>
  </si>
  <si>
    <t>RT @totallyrandie: Want to donate items to #Houston?These amazing @AmericanAir FAs are flying to all AA bases picking up donations! #Harvey\u2026</t>
  </si>
  <si>
    <t>thejessicaraven</t>
  </si>
  <si>
    <t>RT @EgSophie: .@AmericanAir needs to get it together and implement some policies that don't leave customers at the mercy of individuals' im\u2026</t>
  </si>
  <si>
    <t>vegascowboysfan</t>
  </si>
  <si>
    <t>@Delta I was given that credit somewhere around last December to change a flight they gave me a cert. is it valid?\u2026 https://t.co/n6WQvL8q8o</t>
  </si>
  <si>
    <t>$716 on #delta $189 ROUNDTRIP on #southwestairlines @southwestair @delta FUCK DELTA are you fucking kidding me? pri\u2026 https://t.co/tfFmtJQ7Ls</t>
  </si>
  <si>
    <t>-117.0226945,38.502147</t>
  </si>
  <si>
    <t>Nevada, USA</t>
  </si>
  <si>
    <t>TheBrandonWinn</t>
  </si>
  <si>
    <t>@C_Smoovee @omgAdamSaleh @Delta sounds like he tries to get kicked off by the looks of his YouTube channel https://t.co/ilVCLlK939</t>
  </si>
  <si>
    <t>FreeseNate</t>
  </si>
  <si>
    <t>RT @RogueAles: If you flew @southwestair in June and read their @spiritmagazine, you may have seen an article on #RogueFarms: http://t.co/S\u2026</t>
  </si>
  <si>
    <t>jeffwatkins</t>
  </si>
  <si>
    <t>@designatednerd I can think of very few airlines that have any respect for their customers. @United has shown almos\u2026 https://t.co/mQtbbU89pX</t>
  </si>
  <si>
    <t>7.1307469999999995,50.008143</t>
  </si>
  <si>
    <t>Burg (Mosel), Deutschland</t>
  </si>
  <si>
    <t>Memphis_Muse</t>
  </si>
  <si>
    <t>#Win a trip to Big Sur! @fathomwaytogo @theskimm \n@dominomag @louandgrey @jetblue @raden #Sweepstakes   https://t.co/8KVGkspovG</t>
  </si>
  <si>
    <t>Enter to #win a $200 Southwest Airlines gift card! #giveaway @javajohnz @southwestairlines #sweepstakes   https://t.co/oDnh31HC1O</t>
  </si>
  <si>
    <t>$500 Delta Air Lines Gift Card #Giveaway! Super easy to enter and #win @Delta ! https://t.co/8VuevtxkEj</t>
  </si>
  <si>
    <t>mscarrington81</t>
  </si>
  <si>
    <t>RT @murphy_and: I just love @SouthwestAir. Made an announcement "We'd like to welcome all of our @ClemsonFB fans!! Great game!"</t>
  </si>
  <si>
    <t>NU_Cheerleading</t>
  </si>
  <si>
    <t>Thanks for the flight #SouthwestAirlines !  Welcome to Waco Wildcats! @NU_Sports @nuwbball  #B1GCats http://t.co/91OKHmbtLI</t>
  </si>
  <si>
    <t>donorguru</t>
  </si>
  <si>
    <t>@AmericanAir Gina and Christina at gate 15 in AUS couldn\u2019t be more impersonal and rude. Ugh #nocaresgiven</t>
  </si>
  <si>
    <t>@united since my flight #5222 and others are canceled can I please have a refund? Ty https://t.co/b5Gcz4wRhR</t>
  </si>
  <si>
    <t>@delta gate crew at E16 got me on last minute last seat and they are awesome!! Thank you!!</t>
  </si>
  <si>
    <t>@Delta absolutely FANTASTIC flight crew on flight 1407 today!! Woo hoo</t>
  </si>
  <si>
    <t>Inf_Adel</t>
  </si>
  <si>
    <t>Saying one airline is worse than another is like saying one cancer is worse than another. All of them take your happiness.\n#unitedAIRLINES</t>
  </si>
  <si>
    <t>luckyred39</t>
  </si>
  <si>
    <t>This tweet can help me win a $200 @SouthwestAir gift card thanks to @KineticKennons! #KineticKennons https://t.co/l4hVdIq9Ht</t>
  </si>
  <si>
    <t>Thom_Chuparkoff</t>
  </si>
  <si>
    <t>@SouthwestAir #stranded in MCO with 2 infants</t>
  </si>
  <si>
    <t>BezuHalliwell</t>
  </si>
  <si>
    <t>.@Delta from DTW to ATL for a couple hours then to EWR for Basic+Advanced LSM classes at @EVSEquipment NJ!\u2026 https://t.co/HcYhngwROV</t>
  </si>
  <si>
    <t>.@Delta back to the A after @CFBONFOX at @MSU_Football yesterday! Next up, @ATLUTD match on Tuesday!\u2026 https://t.co/lMkFP3CoBy</t>
  </si>
  <si>
    <t>And my odyssey begins...@Delta from the A to Portland, now a drive to Eugene for more @CFBONFOX Saturday!\u2026 https://t.co/Kb03QnxryD</t>
  </si>
  <si>
    <t>-122.59379625320435,45.58916884526295</t>
  </si>
  <si>
    <t>Portland International Airport (PDX)</t>
  </si>
  <si>
    <t>.@Delta flight back to the A! Some family time in South GA before my 1st @EVSEquipment teaching assignment!\u2026 https://t.co/q0hXEDTK1K</t>
  </si>
  <si>
    <t>1st thing smokin! @Delta 1st w/@J3ProdInc after @AXSTVFights in Dallas last night! #livingthedream #EddieSizzahandz https://t.co/eTcNn7zaZN</t>
  </si>
  <si>
    <t>Back 2 work after an amazing trip! @Delta from HAV-ATL-YYZ for @EVSEquipment + AEL event tomorrow! #livingthedream\u2026 https://t.co/ziP7BKTDJl</t>
  </si>
  <si>
    <t>@Delta from LAX-MSP-ATL for a couple days then @NBA playoffs with @NBATV! #LivingTheDream #EddieSizzahandz https://t.co/UmjNfXuD3N</t>
  </si>
  <si>
    <t>@Delta back to the Chi for #NLCS Game 6 on @FS1 tomorrow! #LivingTheDream #EddieSizzahandz https://t.co/MB8SemYkcD</t>
  </si>
  <si>
    <t>After a historic #NLDSGame5 its @Delta from DCA-DTW-ORD for #NLCS2016 setday! #LivingTheDream #EddieSizzahandz https://t.co/czT8ty3Arq</t>
  </si>
  <si>
    <t>@Delta from PHL to ATL after a day off at Independence Hall! #SeniorOpen next! #LivingTheDream #EddieSizzahandz https://t.co/dRSEiODvjA</t>
  </si>
  <si>
    <t>@Delta back home from #National after @FS1 hoops at @verizoncenter_  #livingthedream #EddieSizzahandz https://t.co/gWggr2J8AX</t>
  </si>
  <si>
    <t>@delta from #XNA back 2 the A, drivin to Gaineville after #LivingTheDream #EddieSizzahandz #evsguy http://t.co/icpBWJQjTt</t>
  </si>
  <si>
    <t>Beautiful new @Delta seats on flight back to ATL! Multiple AC plugs PLUS USB ports in the TV #economycomfort #upgrade http://t.co/uFFRv2SHwP</t>
  </si>
  <si>
    <t>impopsy</t>
  </si>
  <si>
    <t>The path to Florida is delayed through @ReganairportDCA   I have faith in my friends @AmericanAir to get me to D.C. https://t.co/jxm8IlLuO3</t>
  </si>
  <si>
    <t>-77.04884056,38.9046724</t>
  </si>
  <si>
    <t>RingTheAlam</t>
  </si>
  <si>
    <t>LinZShroomS</t>
  </si>
  <si>
    <t>I just need to rant about @Delta real quick</t>
  </si>
  <si>
    <t>heykatieneal</t>
  </si>
  <si>
    <t>@Delta I did! The bag got from EWR to ATL but now it's stuck there! Haven't seen it move on to PIA\U0001f629and the tracking app is down</t>
  </si>
  <si>
    <t>RT @JetBlue: We hope you enjoyed your Thanksgiving weekend\u2026 wait, she\u2019s not supposed to be there! #JetBlueFamilyTravel http://t.co/6t7bn5Gk\u2026</t>
  </si>
  <si>
    <t>BiLLSMAFiAA</t>
  </si>
  <si>
    <t>RT @Andre_Reed83: Filled w/ gratitude for @AmericanAir commitment to community efforts @AReedFoundation benefiting the @BGCA_Clubs \U0001f64c\U0001f3fd https\u2026</t>
  </si>
  <si>
    <t>LukeKENS5</t>
  </si>
  <si>
    <t>Made it home safe and sound.  Thanks @SouthwestAir! Good to be back in #SanAntonio!!! https://t.co/i7m4fLZfbV</t>
  </si>
  <si>
    <t>TheButteryOne</t>
  </si>
  <si>
    <t>@DorieNewland @MarianneDavy1 @DJRakery @thistallawkgirl @AnnCoulter @Delta @united How is it this woman's obligatio\u2026 https://t.co/QCcfUyBnfO</t>
  </si>
  <si>
    <t>@grant_pawelski @JesusHCristos @RealSarah101 @ajrodz92 @morten @AnnCoulter @Delta Oh it's because of her age.  OK.\u2026 https://t.co/mwaUJ3Z99N</t>
  </si>
  <si>
    <t>paulhiepler</t>
  </si>
  <si>
    <t>DJStinky</t>
  </si>
  <si>
    <t>RT @johnnypemberton: the best thing about @united is they've been this bad for a decade. it must be a source of pride for them.</t>
  </si>
  <si>
    <t>LindsayFultz</t>
  </si>
  <si>
    <t>@AmericanAir Need help on a booking. Just dm'd you!</t>
  </si>
  <si>
    <t>april_hershey</t>
  </si>
  <si>
    <t>@Delta Praise be we might finally be underway which means recline boy has to put his seat up. #legstoolongforflying</t>
  </si>
  <si>
    <t>analydiamonaco</t>
  </si>
  <si>
    <t>WOOHOO @SouthwestAir TIX TO #Chicago Just purchased! I'll be in the Windy City from 8/25-29!!!! Where should I go, what should I eat?</t>
  </si>
  <si>
    <t>lovingthomyorke</t>
  </si>
  <si>
    <t>bbrannan</t>
  </si>
  <si>
    <t>_bOox2</t>
  </si>
  <si>
    <t>RT @HrmQueene: This is what happens if you don't give up your seat to a rich man at @united !\n#UnitedAirlines \n https://t.co/uMIkqjyuFN</t>
  </si>
  <si>
    <t>mlonpolitics</t>
  </si>
  <si>
    <t>Urda</t>
  </si>
  <si>
    <t>@AmericanAir Can we get an official comment from #AA on what is going on in Brussels ??? https://t.co/YExkD8Q1RH</t>
  </si>
  <si>
    <t>nickplee</t>
  </si>
  <si>
    <t>Oh dear god, I forgot about the @VirginAmerica in-flight safety video.</t>
  </si>
  <si>
    <t>markdewes</t>
  </si>
  <si>
    <t>RT @plattMSP: This is big. @JetBlue coming to MSP! https://t.co/x6P3jlYaaM</t>
  </si>
  <si>
    <t>jra011464</t>
  </si>
  <si>
    <t>@southwestair my mom is supposed to fly out of Houston hobby Saturday, September 2 do you know if the airport and will you guys be operating</t>
  </si>
  <si>
    <t>BRANDONNNN13</t>
  </si>
  <si>
    <t>RT @fidorover: .@United The passenger you roughed up will soon be #reaccomodated into a $50 million mansion after the inevitable company-cr\u2026</t>
  </si>
  <si>
    <t>CoachElton</t>
  </si>
  <si>
    <t>RT @HobbyAirport: .@SouthwestAir  has 2 diversions, 12 cancellations, and 14 delays ranging between 10 - 45 minutes.</t>
  </si>
  <si>
    <t>combatrrrock</t>
  </si>
  <si>
    <t>@united picture it: Utd terminal. Sobbing 12 yo flying home from grandma's funeral can't sit with her family as she lacked proper shoes.</t>
  </si>
  <si>
    <t>yogagirl</t>
  </si>
  <si>
    <t>@AmericanAir Thank you for your help! She's been pleased with American's service on this issue!</t>
  </si>
  <si>
    <t>@united She's made it public now. Sorry, she doesn't have Twitter. File # is DSM26817M. Greatly appreciate your help.</t>
  </si>
  <si>
    <t>Happy birthday to me! Missed our connection to DSM and will likely be in MSP for the night! Maybe @delta will pay for a birthday drink.</t>
  </si>
  <si>
    <t>@AmericanAir Yes, I just figured you'd have another means of contacting you. I was just trying to help. Goodnight.</t>
  </si>
  <si>
    <t>0taqueen</t>
  </si>
  <si>
    <t>markhlyon</t>
  </si>
  <si>
    <t>RT @garyleff: Hey @AmericanAir when it's after published boarding time and inbound aircraft isn't at gate yet the flight is not 'on time'.\u2026</t>
  </si>
  <si>
    <t>tiff_th</t>
  </si>
  <si>
    <t>.@SouthwestAir Excuse me while I shower the "SFO floor" off.</t>
  </si>
  <si>
    <t>.@SouthwestAir Update: We're still not home... bc #Southwest cancelled our flight... 12. fucking. hours. ago.</t>
  </si>
  <si>
    <t>.@SouthwestAir Maybe I'm being too harsh. I meant to say this airport sucks for a hotel... but it's all #Southwest could afford for us</t>
  </si>
  <si>
    <t>@SouthwestAir We've already been "taken care of."</t>
  </si>
  <si>
    <t>@SouthwestAir I've PAID to be paid of the TSAPre program. I reached out to them and they've added my TSAPre status to my upcoming filght</t>
  </si>
  <si>
    <t>@SouthwestAir if we didn't make standby on the 2nd leg of our flight, do we get a the funds back?</t>
  </si>
  <si>
    <t>jpizzle213</t>
  </si>
  <si>
    <t>@JetBlue what's the cause of the delay for JFK bound 1042 given the perfect weather and arriving flight landing as scheduled? Crew change?</t>
  </si>
  <si>
    <t>How does @SouthwestAir keep up with their Twitter account? @SouthwestAir Twitter customer service &amp;gt; the customer service through their site</t>
  </si>
  <si>
    <t>priforce</t>
  </si>
  <si>
    <t>@jetblue my preferred way to fly. #jetblue #justblueit http://t.co/TGiXT0ZHyN</t>
  </si>
  <si>
    <t>Thecountrynerd</t>
  </si>
  <si>
    <t>@cybernova @united It's about to be pee pee pants city.</t>
  </si>
  <si>
    <t>tcxgarcia</t>
  </si>
  <si>
    <t>Monserrat Volcano erupting in 2002 @AmericanAir #AmericanView http://t.co/DA8vpaxJ78</t>
  </si>
  <si>
    <t>DerekAdamIsHere</t>
  </si>
  <si>
    <t>@Delta It keeps saying scheduled for delivery, but the message is not getting through to SEND to Honolulu Int'l Airport, I live right there</t>
  </si>
  <si>
    <t>Bill_OBrien96</t>
  </si>
  <si>
    <t>\U0001f621 mood when @AmericanAir gives @lyle4thompson &amp;amp; my seat away to two stand by, then blame us. #NoCustomerService \U0001f595\U0001f3fc https://t.co/Fyd52L89Gi</t>
  </si>
  <si>
    <t>FOSTED</t>
  </si>
  <si>
    <t>Any news on @AmericanAir #2307? Plane was late coming from hanger (I think...was never told). Now just sitting...no news from crew. Main't?</t>
  </si>
  <si>
    <t>Thanks for the upgrades and VIP treatment, @AmericanAir https://t.co/T8Br99QnGr</t>
  </si>
  <si>
    <t>@AmericanAir worked with super here and upgrade just cleared!  Thx again...cant beat ur fast response time!</t>
  </si>
  <si>
    <t>35 mins wait time on @AmericanAir EXP phone line. Unacceptable. Can u pls help with delayed flt questions?  Also sent DM.</t>
  </si>
  <si>
    <t>My ride over the pond today.  Thx for the upgrade, @AmericanAir!  #avgeeks #77W #DFW-HKG http://t.co/yctMCIu2TR</t>
  </si>
  <si>
    <t>Beautiful day to fly @AmericanAir over the Caribbean Sea! http://t.co/8gJBrYTwaR</t>
  </si>
  <si>
    <t>@AmericanAir Ok...thx again!</t>
  </si>
  <si>
    <t>@AmericanAir #fixed :-)</t>
  </si>
  <si>
    <t>I'm at @Delta Sky Club (Atlanta, GA) w/ 2 others http://t.co/9B6mihn4C5</t>
  </si>
  <si>
    <t>I'm at American Airlines Admirals Club DFW-C - @americanair (Grapevine, TX) w/ 3 others http://t.co/sQqOytBWsE</t>
  </si>
  <si>
    <t>hotsliceofjesus</t>
  </si>
  <si>
    <t>"When your flight matters you can count on us to let you down" @delta #unofficialdeltamottos</t>
  </si>
  <si>
    <t>-93.80943400000001,32.461107</t>
  </si>
  <si>
    <t>Shreveport, LA</t>
  </si>
  <si>
    <t>Flight might have been delayed but I got the First Class upgrade so awesome. @delta @DeltaAssist</t>
  </si>
  <si>
    <t>tredochristian</t>
  </si>
  <si>
    <t>@Delta you need to hire employees who aren't ignorant</t>
  </si>
  <si>
    <t>beaverseatwood2</t>
  </si>
  <si>
    <t>RT @airfarewatchdog: Los Angeles #LAX to #Cancun #CUN $244 round-trip, nonstop, on @Delta https://t.co/ihaZ4m5Bks #airfare https://t.co/pgg\u2026</t>
  </si>
  <si>
    <t>AmiMattison7</t>
  </si>
  <si>
    <t>DaveVittorini</t>
  </si>
  <si>
    <t>RT @tcoled: Thank you @JetBlue for investing in Boston and Hyde Park! https://t.co/Lvo8rNeOg6</t>
  </si>
  <si>
    <t>Almost there! @JetBlue @kaboom @BCYFcenters #PlayMatters #Boston #HydePark https://t.co/k3bvl4s9jA</t>
  </si>
  <si>
    <t>RT @ONSHydePark: Thanks to @BCYFcenters  @JetBlue @kaboom for building new place space in #hydepark #playmatters https://t.co/zvPWCDd3lg</t>
  </si>
  <si>
    <t>Awesome kickoff to the @BCYFcenters @kaboom playground build w/ @marty_walsh @wutrain #playmatters @JetBlue #bospoli https://t.co/5sKz6nhcbq</t>
  </si>
  <si>
    <t>HydeParkMuni is getting a NEW playspace from @JetBlue! Wanna help us build it, #Boston?!https://t.co/r2D19WIRz4 RSVP https://t.co/IhKNpfeIoC</t>
  </si>
  <si>
    <t>wdevoe</t>
  </si>
  <si>
    <t>Videos like @united and @delta are important for showing whole story. Any bets it would be chalked up to #UnrulyPassengers without 'em?</t>
  </si>
  <si>
    <t>-104.955612,39.589577</t>
  </si>
  <si>
    <t>Southglenn, CO</t>
  </si>
  <si>
    <t>Holy crap! A direct @united flight from BDL to DEN? When did this happen?</t>
  </si>
  <si>
    <t>Almightynarmeen</t>
  </si>
  <si>
    <t>LauraAnthony7</t>
  </si>
  <si>
    <t>Looks like the sunken "Spirit of Sacramento" will likely sit in the #Delta for some time if past is any indicator. https://t.co/GVZ5l3lQYL</t>
  </si>
  <si>
    <t>Baggenst0s</t>
  </si>
  <si>
    <t>@Delta I don't think you read my tweet. It doesn't work for me. It keeps saying try again</t>
  </si>
  <si>
    <t>Looks like @Delta is now political? @jaketapper @ananavarro https://t.co/ueUhi9zNUh</t>
  </si>
  <si>
    <t>Patontheback3</t>
  </si>
  <si>
    <t>How @Delta managed to royally screw everyone out of a carry on doesn't surprise me #GonnaBeLate #AllNeedToBeChecked https://t.co/hedVa7DgVK</t>
  </si>
  <si>
    <t>kevcirilli</t>
  </si>
  <si>
    <t>EN ROUTE TO ANDREWS AIR FORCE BASE \u2014 Thank you @delta for an awesome amazing crew all week aboard #PressForce1. #POTUSAbroad</t>
  </si>
  <si>
    <t>-76.4449685,39.387716</t>
  </si>
  <si>
    <t>White Marsh, MD</t>
  </si>
  <si>
    <t>jordan_zehr</t>
  </si>
  <si>
    <t>jessmaerobin</t>
  </si>
  <si>
    <t>Grab a seat &amp; retweet! @VirginAmerica's #FlyFwdGiveBack 24hr Twitter Sale has fares from $39. See fare rules: http://vgn.am/TWsale</t>
  </si>
  <si>
    <t>DavidTaylorNYC</t>
  </si>
  <si>
    <t>@WunderCave @JetBlue You had 'jetbue' in your original tweet. They should have their aisle carts shaped like little food trucks. Haha</t>
  </si>
  <si>
    <t>dawgfanJV</t>
  </si>
  <si>
    <t>@united @SouthwestAir @SouthwestAir PLEASE FLY OUT OF PASCO WASHINGTON FOR THE LOVE OF PETE!</t>
  </si>
  <si>
    <t>elliewheels</t>
  </si>
  <si>
    <t>@Delta it's not just an inconvenience. this will impact my health for days or weeks. please do better disability trainings.</t>
  </si>
  <si>
    <t>@Delta and that starts with simply listening to the person you are helping, but usually they are rushing and not ch\u2026 https://t.co/jd9fBmuOPN</t>
  </si>
  <si>
    <t>mmitrovich</t>
  </si>
  <si>
    <t>#southwestair I still can't believe I was told to call customer relations today at 855-234-4654 and they are closed till Monday. Good job!</t>
  </si>
  <si>
    <t>AllonsyCraft</t>
  </si>
  <si>
    <t>RT @tedlieu: Remember when @Delta &amp;amp; @BankofAmerica objected to Designated Survivor because the President &amp;amp; most of Cabinet were killed? Me\u2026</t>
  </si>
  <si>
    <t>ElijahMacias1</t>
  </si>
  <si>
    <t>snoopet</t>
  </si>
  <si>
    <t>Trying Early Bird check in on @SouthwestAir</t>
  </si>
  <si>
    <t>RealMrTerrific</t>
  </si>
  <si>
    <t>-82.5081945,35.3776595</t>
  </si>
  <si>
    <t>Mountain Home, NC</t>
  </si>
  <si>
    <t>AlexDelyle</t>
  </si>
  <si>
    <t>@myunglet @united @Delta Im doing it. Gears in motion. Will transition out of @united by 2017 and put all my eggs in the @Delta basket.</t>
  </si>
  <si>
    <t>lunamike</t>
  </si>
  <si>
    <t>So not only did my 2.5 hour flight from Austin to Chicago end up being a 7 hour day. My suitcase is lost too. Never again @AmericanAir EVER</t>
  </si>
  <si>
    <t>Daisey804</t>
  </si>
  <si>
    <t>AshleyroweWKBW</t>
  </si>
  <si>
    <t>RT @RyanRuggiero: INBOX: @united CEO sends letter to employees about United Express flight. https://t.co/obVdl6G2E0</t>
  </si>
  <si>
    <t>hacobjill</t>
  </si>
  <si>
    <t>@hacobjill I'm sitting on the tarmac (cause @AmericanAir is slow) but I'm already so glad to be back.</t>
  </si>
  <si>
    <t>KayxGee</t>
  </si>
  <si>
    <t>RT @brianlogandales: Like I've said before, the greatest thing about @united is....literally absolutely nothing.</t>
  </si>
  <si>
    <t>I fucking hate @AmericanAir. Worst experience.</t>
  </si>
  <si>
    <t>-70.966855,42.478737</t>
  </si>
  <si>
    <t>Lynn, MA</t>
  </si>
  <si>
    <t>xtinewu</t>
  </si>
  <si>
    <t>@NotAtAllUnited apparently staying on @united plane is more elusive! Total BS CYA move deplaning us. Captain didn't\u2026 https://t.co/zOAk0zAlGq</t>
  </si>
  <si>
    <t>-117.671611,33.6463475</t>
  </si>
  <si>
    <t>Lake Forest, CA</t>
  </si>
  <si>
    <t>TrevorStev</t>
  </si>
  <si>
    <t>@DrakeBell @Delta But you are Drake Bell, just take a private jet!</t>
  </si>
  <si>
    <t>#travel essentials @united lounge passes to take the edge off this challenging journey to a former home. https://t.co/sGyaUeqmZ7</t>
  </si>
  <si>
    <t>@Delta have to ring call button 5 times, every time to get anything, even when they take an empty cup and run away in full fare 1st- #fail</t>
  </si>
  <si>
    <t>S.O. to Mark on @AmericanAir fl 2034 for making a looong travel day so much more pleasant. One person really can make a difference! #travel</t>
  </si>
  <si>
    <t>Time for movie and a nap!!!  Big \U0001f44e\U0001f44e to Paul Cha of @united -1st person since 1996 us airways to\u2026 https://t.co/MBd6gn3VDC</t>
  </si>
  <si>
    <t>@AmericanAir terrible booking and past experiences but shoutout to D.B. for onboard excellence fl 2442 4/16 LAX-DAL.</t>
  </si>
  <si>
    <t>tikidaisy</t>
  </si>
  <si>
    <t>Many thx to the @united ticket agent at DCA Gate 10 for keeping us calm and informed. Esp when the system started showing #4155 as departed.</t>
  </si>
  <si>
    <t>Sara___Davis</t>
  </si>
  <si>
    <t>CivitateC</t>
  </si>
  <si>
    <t>ItalianHellian</t>
  </si>
  <si>
    <t>@united You were offering pax $800 when you could've flown your crew on another airline for probably 1/2 what you c\u2026 https://t.co/WAOG5E4ADj</t>
  </si>
  <si>
    <t>LMWoellert</t>
  </si>
  <si>
    <t>AustinPrintz</t>
  </si>
  <si>
    <t>DinosaurTom</t>
  </si>
  <si>
    <t>Both rounds of @Delta snacks were appreciated https://t.co/iPWLHTruJ7</t>
  </si>
  <si>
    <t>Tasty snack on .@united on the way to .@EWRairport #thesepretzelsaremakingmethirsty https://t.co/5E7a3Qraiv</t>
  </si>
  <si>
    <t>I loved my pre flight breakfast @united club @PHXSkyHarbor #FlyingTheFriendlySkies https://t.co/3ULI51r3Oy</t>
  </si>
  <si>
    <t>More tasty mini pretzels on @AmericanAir after a short stop in @DFWAirport #MyDFWJourney https://t.co/JjyLtmXSCN</t>
  </si>
  <si>
    <t>@Delta No problem.  I enjoyed watching @BallersHBO on the way to Boston https://t.co/vPJJet0686</t>
  </si>
  <si>
    <t>@AmericanAir the fly wasn't bumpy, but I was prepared just in case #SafetyFirst https://t.co/atdC1aTKbJ</t>
  </si>
  <si>
    <t>Pre flight snacks with friends .@AmericanAir .@WalkingDead_AMC #LandOfDeepDish http://t.co/CGU6LOwtdL</t>
  </si>
  <si>
    <t>PetoskeySue</t>
  </si>
  <si>
    <t>@Delta @AmericanAir Dogs don't belong on plane w/ passengers!: Vet's Lab Attacks Passenger on Delta Flight  https://t.co/6iXXc2K7nP via @TMZ</t>
  </si>
  <si>
    <t>PinkMonorail</t>
  </si>
  <si>
    <t>dgravy32</t>
  </si>
  <si>
    <t>And it's a great way! I appreciate the hospitality, that's why I only fly @SouthwestAir Messaging and\u2026 https://t.co/mFUJR4vWE9</t>
  </si>
  <si>
    <t>Lesbrookesmith</t>
  </si>
  <si>
    <t>Literally just lost 300$ thanks to @AmericanAir</t>
  </si>
  <si>
    <t>JasonOutLoud</t>
  </si>
  <si>
    <t>@united as regular traveler, the United Club membership totally worth it; every single staff member at all locations so nice. #SEA</t>
  </si>
  <si>
    <t>@united you need to execute a post mortem on today's ewr-clt flight 3422. some circumstances can't be controlled, but U failed many places</t>
  </si>
  <si>
    <t>@Delta Thanks so much. :)</t>
  </si>
  <si>
    <t>@TheSqueakyBean If you only reserve the bar when you're overbooked then aren't you pulling a @united ??</t>
  </si>
  <si>
    <t>Yeah, go F yourself @united and ^MD - this is not an appropriate response to what occurred on that flight. https://t.co/dzpK7UDwYD</t>
  </si>
  <si>
    <t>damewine</t>
  </si>
  <si>
    <t>Gr8 @Delta crew, pilot on flight DL430 from JFK to SFO w free lunch &amp;amp; snacks- I always prefer 2 fly Delta</t>
  </si>
  <si>
    <t>joncareysays</t>
  </si>
  <si>
    <t>@delta why is my flight (2651 to Tampa) delayed almost 2 hours?! #nothappy</t>
  </si>
  <si>
    <t>-73.7895338,40.64063612</t>
  </si>
  <si>
    <t>_danalvarenga</t>
  </si>
  <si>
    <t>GeneDexter</t>
  </si>
  <si>
    <t>RT @ursaluna: @ememess @AnnCoulter @Delta When Ann Coulter enters a room, average per capita assholery therein increases 98%- without anyon\u2026</t>
  </si>
  <si>
    <t>RT @RezOKC: @ememess @POTUStupid @AnnCoulter @Delta Thank you, anonymous woman, for completely ruining Ann Coulter's day and becoming our n\u2026</t>
  </si>
  <si>
    <t>mdibinga</t>
  </si>
  <si>
    <t>@united That internal email that got leaked and this statement don't match up. This is PR bs at its worst.</t>
  </si>
  <si>
    <t>kell_noonan</t>
  </si>
  <si>
    <t>Flying out of Vegas with an all lady crew \U0001f64c\U0001f3fe! #southwestairlines @SouthwestAir</t>
  </si>
  <si>
    <t>SultanSarcasm</t>
  </si>
  <si>
    <t>JanineCeline5</t>
  </si>
  <si>
    <t>Some free drinks coupons and away we go! @SouthwestAir \u2764\ufe0f #SanFrancisco</t>
  </si>
  <si>
    <t>574club</t>
  </si>
  <si>
    <t>RT @alaskatravelgrm: One day only: Anchorage-Portland $71 one-way @JetBlue May 27 only. #Airfare911</t>
  </si>
  <si>
    <t>RT @alaskatravelgrm: Fly nonstop Seattle-Hong Kong in Feb/Mar (select dates) @Delta $471rt #AirFare911</t>
  </si>
  <si>
    <t>DozaChris</t>
  </si>
  <si>
    <t>Thought @delta loved me then my flight got delayed \U0001f62d #heartbroken</t>
  </si>
  <si>
    <t>-93.3613205,46.441860500000004</t>
  </si>
  <si>
    <t>gerrellhankton</t>
  </si>
  <si>
    <t>mattsiggy</t>
  </si>
  <si>
    <t>RT @GloUpElite: Dawggggg. They said this is @united employee training video \U0001f62d\U0001f62d\U0001f62d I'm weakkkk  https://t.co/PRrLs1j8Th</t>
  </si>
  <si>
    <t>BeBuffWellness</t>
  </si>
  <si>
    <t>AliNoSullivan</t>
  </si>
  <si>
    <t>RT @DeltaStateWSOC: Getting in a good session out in the #Delta \U0001f31e before hitting the road for Valdosta, Georgia tomorrow. #DSUFamily https:\u2026</t>
  </si>
  <si>
    <t>RhenneC</t>
  </si>
  <si>
    <t>RT @JaynieMarie: In #travel news, apparently #unitedAIRLINES can do this?Doctor forcibly removed from overbooked flight https://t.co/WwVVbi\u2026</t>
  </si>
  <si>
    <t>alywalls</t>
  </si>
  <si>
    <t>RT @PITairport: Our @steelers are off to Boston for #AFCChampionship on this @AmericanAir A330, hopefully returning tmrw bound for #SuperBo\u2026</t>
  </si>
  <si>
    <t>_sabrinasmiles</t>
  </si>
  <si>
    <t>RT @PITairport: We're at the @DowntownPitt Farmers Market in Market Square with @JetBlue crew members giving away 2 free tickets! https://t\u2026</t>
  </si>
  <si>
    <t>Another new flight, this time on @AmericanAir! Nice job serving customers so early @Jmartinelli209 &amp;amp; Elise Farrris! https://t.co/PdP5qSt2hd</t>
  </si>
  <si>
    <t>bridgetmschultz</t>
  </si>
  <si>
    <t>@SouthwestAir just bought more points to complete a transaction, but my act not updated...don't want to get screwed over if points go up...</t>
  </si>
  <si>
    <t>.@JetBlue comes through again. Customer service \U0001f4af https://t.co/VQolgK3LBz</t>
  </si>
  <si>
    <t>greggutfeld</t>
  </si>
  <si>
    <t>all the assholes defending the shitbag prankster &amp;amp; damning @delta would've been first to whine if their flight was delayed. @oliviawilde</t>
  </si>
  <si>
    <t>MoCoSentinel</t>
  </si>
  <si>
    <t>MC/DC #Cartoon: #FlyTheFriendlySkies\n@MCRgh1 @united #Chicago #UnitedAirlinesAssault #editorialcartoon #United\u2026 https://t.co/03ylXjKbPh</t>
  </si>
  <si>
    <t>Tim_Chilla</t>
  </si>
  <si>
    <t>RT @ShortyLYTE: Whoever hasn't booked their flight to #MIA for @PizzaZooMIA , @JetBlue has a sale rn. Go go go!!</t>
  </si>
  <si>
    <t>akhoya87</t>
  </si>
  <si>
    <t>@AmericanAir Thanks! This one's not on you, @americanair - your crew got up and running ASAP.</t>
  </si>
  <si>
    <t>@angela_rye .@VirginAmerica flies SFO to DCA+IAD...</t>
  </si>
  <si>
    <t>@BraddJaffy @united To be fair, I'm sure there is more than one doctor in Kentucky who has run a pill mill....</t>
  </si>
  <si>
    <t>Hey @AmericanAir -- I'm trying to find site feature where I plug in departure city and see fare/world map. Am I imagining this?</t>
  </si>
  <si>
    <t>mfhornjr</t>
  </si>
  <si>
    <t>Passing the time. @jetblue you are the worst. Officially.... (Samuel Adams Boston Lager) https://t.co/OvQNdmoZFB #photo</t>
  </si>
  <si>
    <t>-80.1461,26.0709</t>
  </si>
  <si>
    <t>alexrawden</t>
  </si>
  <si>
    <t>Hey @SouthwestAir , the itinerary I looked at yesterday isn't availble anymore... did you cancel a bunch of flights for next weekend?</t>
  </si>
  <si>
    <t>RoboPundit</t>
  </si>
  <si>
    <t>RT @altflyunited: United Airlines Training Video Leaked To Press.\n#United #UnitedAirlines @United #ual \nhttps://t.co/6iNNqd0eJa</t>
  </si>
  <si>
    <t>tj_santos</t>
  </si>
  <si>
    <t>.@united Wasn't a fan before this incident &amp;amp; your CEO's response. But due to both you will never get my business or of my friends and family</t>
  </si>
  <si>
    <t>@Delta @DeltaAssist for Alaska # it says my member # should be 12 digits but it's only 8. Do I add 0's?</t>
  </si>
  <si>
    <t>-122.30227819,47.44000479</t>
  </si>
  <si>
    <t>iampliny</t>
  </si>
  <si>
    <t>hot take on the @united thing: no one will be held accountable, no one will be charged with a crime, and nothing will change.</t>
  </si>
  <si>
    <t>-74.1873043,40.808510500000004</t>
  </si>
  <si>
    <t>Bloomfield, NJ</t>
  </si>
  <si>
    <t>RoboCoonie</t>
  </si>
  <si>
    <t>@ChristiChat @NAACP @AmericanAir You're a grade A asshat, aren't you?</t>
  </si>
  <si>
    <t>Did you really, @naacp, base this travel ban of yours on four isolated incidents of perceived racism against @americanair?</t>
  </si>
  <si>
    <t>.@americanair I can't complete my purchase on your website. And I don't wanna call. Ugh.</t>
  </si>
  <si>
    <t>JjJtjameson</t>
  </si>
  <si>
    <t>Verna_ColeHag</t>
  </si>
  <si>
    <t>stilwellweather</t>
  </si>
  <si>
    <t>RT @FlyingPhotog: I had a feeling the Coulson 737 fire-fighting tankers would be old @SouthwestAir jets, and I was right! Awesome. https://\u2026</t>
  </si>
  <si>
    <t>Boom! Nothing quite like the #SouthwestHeart and their unbeatable hospitality! cc @SouthwestAir @dezswift https://t.co/WCjJRo1lhm</t>
  </si>
  <si>
    <t>bratz5321</t>
  </si>
  <si>
    <t>RT @Brian_Cronin_TX: #Democrats are #United heading into 2018 &amp;amp; 2020 Elections! Great to see Congressman Castro &amp;amp; 300+ other Dems at 'Race\u2026</t>
  </si>
  <si>
    <t>katelynnmorgan</t>
  </si>
  <si>
    <t>Hey @AmericanAir I just booked a flight and got no confirmation email - help?</t>
  </si>
  <si>
    <t>-84.29690615,33.77220765</t>
  </si>
  <si>
    <t>Decatur, GA</t>
  </si>
  <si>
    <t>JuliaFLondon</t>
  </si>
  <si>
    <t>Of course there is a flight delay.  #delta #sousedtothis #atlantabound https://t.co/AxMG82WUiB</t>
  </si>
  <si>
    <t>CharlesMilian</t>
  </si>
  <si>
    <t>@united Please don't hurt me when I fly your airlines, I will do anything you say, just don't hurt me.</t>
  </si>
  <si>
    <t>breanamelody</t>
  </si>
  <si>
    <t>Shout out to @JetBlue</t>
  </si>
  <si>
    <t>mspcowboy</t>
  </si>
  <si>
    <t>The one time I need @SouthwestAir to be on time.  Guess what??? Delayed!! SIGH!! :(</t>
  </si>
  <si>
    <t>@realDonaldTrump @POTUS #alternativefacts about @Delta being the issue at airports.  #WakeUpAmerica</t>
  </si>
  <si>
    <t>Feeing the #LUV today from @SouthwestAir on a brand new 738-800 from ONT to DEN. #Vacation #SWALUV #SWA2041 https://t.co/Y5L938Izfj</t>
  </si>
  <si>
    <t>Help me @SouthwestAir  I left my earphones on SWA 2772 from LAX-STL.  Can you please see if someone turned them in?? #nomusic #sadpanda</t>
  </si>
  <si>
    <t>Hey @SouthwestAir  can you send a gate agent to meet our plane at the gate?? Been here 10 mins.  LAS Gate C7</t>
  </si>
  <si>
    <t>Thanks for the #LUV @SouthwestAir http://t.co/lwADmViTJv</t>
  </si>
  <si>
    <t>@SouthwestAir can you please make up your mind what time we are leaving LAS to ONT? Good thing I changed from the late flight but out the $$</t>
  </si>
  <si>
    <t>RT @SouthwestAir: #SouthwestHeart beats for love. #MarriageEquality #LoveWins</t>
  </si>
  <si>
    <t>It gets better @Delta your busted ass plane has a broken APU. So now I am sitting here sweating and waiting for the engines to start.#ghetto</t>
  </si>
  <si>
    <t>@AmericanAir I was just poking fun at your expense... I fly AA sometimes and Brett Ranger is the best inflight attendant you have there!!</t>
  </si>
  <si>
    <t>@AmericanAir Back home to OKC in November is the next time and I need to book that soon!! SMF-DFW-OKC.  I should have been a FA!! :)</t>
  </si>
  <si>
    <t>@SouthwestAir - Courtney with Customer Service you rock!! This is why I LUV this airline!! #LUV #SWA #FavoriteAirline</t>
  </si>
  <si>
    <t>@SouthwestAir I am glad to hear that everyone is safe and sound!! I luv your airline and it has a great track record of safety!!</t>
  </si>
  <si>
    <t>graybarton</t>
  </si>
  <si>
    <t>-76.4921805,39.023621999999996</t>
  </si>
  <si>
    <t>Arnold, MD</t>
  </si>
  <si>
    <t>vMattPrice</t>
  </si>
  <si>
    <t>WOW!  NOT cool @Delta https://t.co/3im42rJsAH</t>
  </si>
  <si>
    <t>@dsiles @Delta you and me both :). Could have done without knowing that prior to landing lol</t>
  </si>
  <si>
    <t>-84.63763277,33.90984411</t>
  </si>
  <si>
    <t>@dsiles not a good week for the air, I just had to land last night on a @Delta flight coming from Seattle with a malfunctioning wing!!</t>
  </si>
  <si>
    <t>carlosodj</t>
  </si>
  <si>
    <t>So @AmericanAir @united @Delta can send bigger planes 767, 777, 747, 787 to SJU and I\u2019m sure they can be filled to cap #PuertoRicoRelief</t>
  </si>
  <si>
    <t>-78.871178,42.9659035</t>
  </si>
  <si>
    <t>Kenmore, NY</t>
  </si>
  <si>
    <t>bobbutler7</t>
  </si>
  <si>
    <t>I've been flying #United with these 2 bags for years, today I'm told my work bag (l) is too big &amp;amp; must b checked. #bs http://t.co/XDKc7T0dVp</t>
  </si>
  <si>
    <t>-78.79250858,35.87658028</t>
  </si>
  <si>
    <t>Uhhhhhh @Delta \U0001f914 https://t.co/a1CL2pmYvO</t>
  </si>
  <si>
    <t>BostonJag9</t>
  </si>
  <si>
    <t>@RichEisenShow @richeisen Why is this still allowed? @united would remove you for less https://t.co/M6vMfjHC4z</t>
  </si>
  <si>
    <t>JaciSenft</t>
  </si>
  <si>
    <t>levtokyo</t>
  </si>
  <si>
    <t>Leia is preparing for the 16 hour flight to Mainland  China \n#china #united #longflight #toy_tokyo @\u2026 http://t.co/DhoM5hBXFO</t>
  </si>
  <si>
    <t>-74.17739153,40.69664827</t>
  </si>
  <si>
    <t>successwsagiven</t>
  </si>
  <si>
    <t>My flight was supposed to leave at 5 and get back to Fort Lauderdale at 730. It is now 8:43 @JetBlue and I am still in Philly</t>
  </si>
  <si>
    <t>sierrasulllivan</t>
  </si>
  <si>
    <t>@lesleymedranoo @AyeOreoBoy @AmericanAir true, they over booked my plane once and gave me a free voucher for any flight in the U.S. !!</t>
  </si>
  <si>
    <t>-96.9655845,32.475781399999995</t>
  </si>
  <si>
    <t>Midlothian, TX</t>
  </si>
  <si>
    <t>theRealCTorres</t>
  </si>
  <si>
    <t>Thank you #OscarMunoz for standing behind your employees We defiantly stand behind you #UnitedAirlines #UnitedAirlinesBoycott</t>
  </si>
  <si>
    <t>TDWTravelBlog</t>
  </si>
  <si>
    <t>RT @JetBlue: Which way do you slide: #FrontToBack or #BackToBack or\u2026 (gasp!) #FrontToFront? #FlightEtiquette\nhttps://t.co/D2L2E6UQye</t>
  </si>
  <si>
    <t>Flying on @SouthwestAir yesterday convinced me I don't really want to fly anymore; I'll find other ways to wander. http://t.co/DgE0ONTXWk</t>
  </si>
  <si>
    <t>-72.08202843,41.52358871</t>
  </si>
  <si>
    <t>Norwich, CT</t>
  </si>
  <si>
    <t>FurryWolfen</t>
  </si>
  <si>
    <t>RT @Ashlyn_Harris: Thank you @JetBlue Everyone stay safe. We are all in this together. \n\n https://t.co/MiLRsxEOfc</t>
  </si>
  <si>
    <t>AilinOFaogain</t>
  </si>
  <si>
    <t>@CityofLowellMA looking good from @JetBlue 133 this morning http://t.co/pmpZHNrZtv</t>
  </si>
  <si>
    <t>abney_heather</t>
  </si>
  <si>
    <t>@SouthwestAir My daughter's suitcase when she picked it up in baggage claim last night- FL. Who do we contact? https://t.co/HHI2lpKv6m</t>
  </si>
  <si>
    <t>LouisJohnson</t>
  </si>
  <si>
    <t>@SouthwestAir Would it kill you to have assigned seating?!? Really dislike this cattle call / greyhound bus boarding. #NotInTheAGroup</t>
  </si>
  <si>
    <t>GMinorTheDJ</t>
  </si>
  <si>
    <t>Dear @SouthwestAir telling me you only work on tips gets you no tip. Worst experience with your staff ever.</t>
  </si>
  <si>
    <t>-118.40502262115479,33.94389397698472</t>
  </si>
  <si>
    <t>Los Angeles International Airport (LAX)</t>
  </si>
  <si>
    <t>Dear @SouthwestAir thank you for helping me on missing my flight! Thanks to @AmericanAir &amp;amp; @djsupajames for the rescue.</t>
  </si>
  <si>
    <t>Jarmstrong2147</t>
  </si>
  <si>
    <t>a big shout-out to @AmericanAir on their customer service this morning. Rep was awesome!</t>
  </si>
  <si>
    <t>Rolodex84</t>
  </si>
  <si>
    <t>No Chopin? Bruh @VirginAmerica https://t.co/XJZlLFwaxQ</t>
  </si>
  <si>
    <t>marisaog</t>
  </si>
  <si>
    <t>RT @Sethrogen: We here at @united are just trying to police the attire of the daughters of our employees! That's all! Cool, right? https://\u2026</t>
  </si>
  <si>
    <t>SarahFunes</t>
  </si>
  <si>
    <t>RT @netsinger: Jesus, @AmericanAir, how do you lose a WHEELCHAIR? https://t.co/K9OX0uYcoW</t>
  </si>
  <si>
    <t>marylkelly16</t>
  </si>
  <si>
    <t>@chrislhayes @AmericanAir Fly into Midway, Chris!</t>
  </si>
  <si>
    <t>LandaJohny</t>
  </si>
  <si>
    <t>Seems like theres an issue with @AmericanAir at every turn. Landed in LAX 8 hours late, cant get to gate because other plane has an issue. \U0001f621</t>
  </si>
  <si>
    <t>dcrane2</t>
  </si>
  <si>
    <t>RT @NateSilver538: All airlines overbook but some are MUCH better at finding volunteers, paying $$$, and avoiding a @United situation. http\u2026</t>
  </si>
  <si>
    <t>engeljen</t>
  </si>
  <si>
    <t>Flying to Seattle and plane already delayed 75 minutes, going to miss connection in LA. Hoping to make game at this point. @AmericanAir</t>
  </si>
  <si>
    <t>irissity</t>
  </si>
  <si>
    <t>why am i not surprised that my @united flight attendant was an asshole and told me i was uneducated when i asked a simple question #lol</t>
  </si>
  <si>
    <t>noahhurst</t>
  </si>
  <si>
    <t>RT @MonkeyMarilyn: When @United is overbooked and "asks" for volunteers https://t.co/gYO1w59mNI</t>
  </si>
  <si>
    <t>Fly @united \U0001f602 https://t.co/4PJmn3qgUP</t>
  </si>
  <si>
    <t>The @united passenger is gonna get paid.</t>
  </si>
  <si>
    <t>michaelcdarcy</t>
  </si>
  <si>
    <t>RT @Frodan: It is the year 2017 and @Delta still uses PowerPoint slideshows with Comic Sans https://t.co/KtV4Rqtqc7</t>
  </si>
  <si>
    <t>Color_Me_JAZZ</t>
  </si>
  <si>
    <t>RT @yaqubian: My dear friend Ali is trying to get her children out of Miami and out of harm\u2019s way for #HurricaneIrma. @United won\u2019t let her\u2026</t>
  </si>
  <si>
    <t>craftypanda</t>
  </si>
  <si>
    <t>RT @ByTomFrank: #AmericanAirlines has record profit as industry soars -- but ticket prices and fees still high http://t.co/LF0zFi6UWZ</t>
  </si>
  <si>
    <t>RawTravelTV</t>
  </si>
  <si>
    <t>Ur next flight on @delta just got more fun. U can watch us now. Post pic of RT on next flight, Tag &amp;amp; DM us ur addie\u2026 https://t.co/Rh9ULwHTNQ</t>
  </si>
  <si>
    <t>another airline PR fiasco. Common sense anyone? On bright side I had a great flight on @AmericanAir from #miami 2\u2026 https://t.co/pxCFCHE508</t>
  </si>
  <si>
    <t>Dear @united received #OscarMunoz email. While appreciate sentiment, air passengers R not a commodity &amp;amp; have been treated as such 4 2 long.</t>
  </si>
  <si>
    <t>Seems @JetBlue in headlines 4 all wrong reasons these days. Dear All Airlines it's simple - treat passengers w/ respect. Like humans not $</t>
  </si>
  <si>
    <t>@SouthwestAir not ur fault. u can't control a planeload of crying kids. just 1 of those things. wifi was basically unusable however.</t>
  </si>
  <si>
    <t>12.274478499999997,69.39038445</t>
  </si>
  <si>
    <t>Norway</t>
  </si>
  <si>
    <t>Good travel vibes come 2 halt on @SouthwestAir #430 HOU 2 LGA w/ 5 screaming kids, 1 kicker behind me &amp;amp; wifi paid $8 worked 1/4 of flight.</t>
  </si>
  <si>
    <t>@SouthwestAir well I HAD a car &amp;amp; free place 2 stay had I known Unacceptable treatment from Spvsr. Sally in Cleveland. #Disappointed</t>
  </si>
  <si>
    <t>diaryofsi</t>
  </si>
  <si>
    <t>Sooo...bets on how long before #unitedAIRLINES goes out of business??? #TuesdayThoughts https://t.co/0aLeQ5BDpS</t>
  </si>
  <si>
    <t>-86.441236,39.7665555</t>
  </si>
  <si>
    <t>Indiana, USA</t>
  </si>
  <si>
    <t>Gonzalez_A26</t>
  </si>
  <si>
    <t>MandyBu</t>
  </si>
  <si>
    <t>Kymi917</t>
  </si>
  <si>
    <t>RT @ryankassner: @AmericanAir I'm extremely disappointed in the customer service you do not provide! We're paying customers too you know</t>
  </si>
  <si>
    <t>RT @Straight_Sass_: Um @AmericanAir explain to me why I had to gate check a weekender duffle for size but I'm seeing whole suitcases in the\u2026</t>
  </si>
  <si>
    <t>haydenbertrand</t>
  </si>
  <si>
    <t>Mark_Meed</t>
  </si>
  <si>
    <t>@AmericanAir This of course presumes that harried, over-charged, inconvenienced, belittled passengers give a toss a\u2026 https://t.co/WYlbd9RsZz</t>
  </si>
  <si>
    <t>mikebeatty</t>
  </si>
  <si>
    <t>RT @patkiernan: People remember corporate gestures like this for a long time. Well done, @JetBlue. \n\nhttps://t.co/fiq00lg943</t>
  </si>
  <si>
    <t>DanPasternack</t>
  </si>
  <si>
    <t>On a @united flight leaving Newark. Delayed because the crew on the ground can't figure out how to close the door to the plane. \U0001f633</t>
  </si>
  <si>
    <t>@kylekinane @united Our 9:25am departure time has been pushed twice. We've now blown past the second revised time. But I'm on the plane.</t>
  </si>
  <si>
    <t>BradeyLiverio</t>
  </si>
  <si>
    <t>blackbear93</t>
  </si>
  <si>
    <t>RT @ava: "@BankofAmerica or @Delta might prefer it that way, but no one who cares about art should stand for it." https://t.co/IVMa5XITeX</t>
  </si>
  <si>
    <t>DTRAlN</t>
  </si>
  <si>
    <t>RT @goldlikejoel: Time lapse eclipse from Nashville Intl Airport via @united #eclipse #nashville #eclipsedelay https://t.co/rqcJx1g8W4</t>
  </si>
  <si>
    <t>@JetBlue well good news the 3:10 was full so I'll be taking my business elsewhere from now on. Was a good partnership while it lasted</t>
  </si>
  <si>
    <t>saab007</t>
  </si>
  <si>
    <t>@Delta #DL2050 on @FlightAware \U0001f6eb - https://t.co/VRaYS93vLM</t>
  </si>
  <si>
    <t>I swear the guy sitting in front of me in #FirstClass looks like a younger Harrison Ford. \U0001f440  @Delta #DL1577</t>
  </si>
  <si>
    <t>@Delta @flyLAXairport Oh no. Just Premium and Zone 3 boarding in the exact same spot and line. \U0001f926\U0001f3fd\u200d\u2642\ufe0f #Chaos</t>
  </si>
  <si>
    <t>Excellent flight crew working #FirstClass on @Delta #DL1284!  They need a #VirtualJWD!! \u2708\ufe0f\U0001f44f\U0001f3fd\U0001f44f\U0001f3fd #KeepClimbing</t>
  </si>
  <si>
    <t>Breakfast was served in #FirstClass on @Delta #DL1284 #TuscanEggs #LatePost #FauxDeltaOne https://t.co/to8Vq9bz6H</t>
  </si>
  <si>
    <t>I find it amusing that I get @Delta email saying \u201cIt\u2019s time to check in\u201d yet the latest #FlyDelta app update automatically checks you in...\U0001f914</t>
  </si>
  <si>
    <t>-120.987468,37.663817</t>
  </si>
  <si>
    <t>Modesto, CA</t>
  </si>
  <si>
    <t>Volunteered for another @Delta bump lol \U0001f602 #WorkingIt #VDB</t>
  </si>
  <si>
    <t>-97.04086303710938,32.89803818160521</t>
  </si>
  <si>
    <t>Dallas/Fort Worth International Airport (DFW)</t>
  </si>
  <si>
    <t>Scored the @Delta bump! #YayMe #CuePharrell</t>
  </si>
  <si>
    <t>RT @DFWAirport: @saab007 @FlySJC @Delta Have a wonderful flight to San Jose, Ron. Safe travels.</t>
  </si>
  <si>
    <t>@Delta #DL2105 on @FlightAware \U0001f6eb - https://t.co/ih5gzORFCa</t>
  </si>
  <si>
    <t>-92.22022470067562,34.729896542744896</t>
  </si>
  <si>
    <t>Gate 4</t>
  </si>
  <si>
    <t>At #LIT @LITAirport flying to #SHV @Fly_Shreveport \u2708\ufe0f @Delta #SatansChariot</t>
  </si>
  <si>
    <t>The flight attendant apologized for my long wait. #NoVirtualJWDForYou @Delta #DL2839</t>
  </si>
  <si>
    <t>-98.71699175,35.3090465</t>
  </si>
  <si>
    <t>Oklahoma, USA</t>
  </si>
  <si>
    <t>It\u2019s been 25 minutes waiting now and counting, so I don\u2019t think that\u2019s happening. \U0001f620 @Delta #DL2839 https://t.co/WH1DIkYAj2</t>
  </si>
  <si>
    <t>-99.41254625,36.4237086</t>
  </si>
  <si>
    <t>Woodward, OK</t>
  </si>
  <si>
    <t>Had hamburger sliders in #FirstClass on @Delta #DL1212 \U0001f354 https://t.co/j5Zz9ok2hM</t>
  </si>
  <si>
    <t>@Delta #DL1212 on @FlightAware \U0001f6eb - https://t.co/XJzoNGTVKK</t>
  </si>
  <si>
    <t>-157.91996955871582,21.331234509259605</t>
  </si>
  <si>
    <t>Honolulu International Airport (HNL)</t>
  </si>
  <si>
    <t>Landed at #HNL @InouyeAirport @Delta #DL1284 \U0001f6ec</t>
  </si>
  <si>
    <t>Hey @AmericanAir I\u2019m on the #FirstClass upgrade list for but how many seats are available? \U0001f914 #UselessInformation \U0001f644 https://t.co/PLbGWjXXaO</t>
  </si>
  <si>
    <t>@Delta #DL2130 on @FlightAware \U0001f6eb - https://t.co/s6ggXQTy3e</t>
  </si>
  <si>
    <t>-84.4394588470459,33.63738205443941</t>
  </si>
  <si>
    <t>Gate A1</t>
  </si>
  <si>
    <t>In the #ATL @ATLairport @Delta #SkyClub at #GateA17</t>
  </si>
  <si>
    <t>-84.43902969360352,33.640419016832205</t>
  </si>
  <si>
    <t>RT @DeltaNewsHub: .@Delta cancels handful of flights, updates operational plan as #HurricaneNate strengthens @DeltaNewsHub https://t.co/W1j\u2026</t>
  </si>
  <si>
    <t>Landed at #ATL @ATLairport @Delta #DL5465 \U0001f6ec</t>
  </si>
  <si>
    <t>Hartsfield-Jackson Atlanta International Airport (ATL)</t>
  </si>
  <si>
    <t>@Delta #DL1212 w/ @jenhendds on @FlightAware  #HernandezHawaii2017 \U0001f6eb - https://t.co/oviiKN1rEB</t>
  </si>
  <si>
    <t>-157.9204362630844,21.329465589557213</t>
  </si>
  <si>
    <t>Gate 20</t>
  </si>
  <si>
    <t>@BobBell @DFWAirport @Delta @jenhendds \U0001f926\U0001f3fd\u200d\u2642\ufe0f SMH #Texas #DFW @DFWairport @Delta #SkyClub https://t.co/rLAPux8l5P</t>
  </si>
  <si>
    <t>-97.03636283369205,32.89166639651687</t>
  </si>
  <si>
    <t>RT @flightradar24: \U0001f300 @Delta goes big, then goes home. Impressive work by meteorologists, dispatchers, and crews. \n\nhttps://t.co/s5XV8TTih0\u2026</t>
  </si>
  <si>
    <t>Blue blanket in #FirstClass on @Delta #DL2418 \U0001f923 #BlanketGate https://t.co/sXKEUpB8vt</t>
  </si>
  <si>
    <t>-83.35979461669922,42.20874863661848</t>
  </si>
  <si>
    <t>Detroit Metropolitan Wayne County Airport (DTW)</t>
  </si>
  <si>
    <t>RT @GoldboxATL: Wheels down #DTW, my #Delta747Experience is over for now. #Delta https://t.co/ERytGzmNqb</t>
  </si>
  <si>
    <t>RT @GoldboxATL: Hello from 77A! Been about 20 yrs since I have been on a 747. This time, doing it on the upper deck. #Delta #Delta747Experi\u2026</t>
  </si>
  <si>
    <t>RT @ZachHonig: Closing the door on the final @Delta 747 domestic flight \U0001f622 DTW here we come. https://t.co/jkTvWj3QNO https://t.co/TOaHgdboRd</t>
  </si>
  <si>
    <t>RT @ZachHonig: Live from the final domestic @Delta 747 flight, from LAX to DTW. A tour of Delta One, nose and upper deck. https://t.co/lpy2\u2026</t>
  </si>
  <si>
    <t>Thanks @Delta #LAX @flyLAXairport #SkyClub for the epic #DDMF747Meetup party! \u2708\ufe0f #QueenOfTheSkies https://t.co/6cH74XrjH9</t>
  </si>
  <si>
    <t>-118.410051,33.948181</t>
  </si>
  <si>
    <t>Delta Sky Club Terminal 2</t>
  </si>
  <si>
    <t>RT @GoldboxATL: It's not a party without cake... #Delta747Experience @Delta #Delta https://t.co/CNenEKq8fi</t>
  </si>
  <si>
    <t>Landed at #LAX @flyLAXairport @Delta #DL1325 \u269c\ufe0f\U0001f6ec #DDMF747meetup</t>
  </si>
  <si>
    <t>@GoldboxATL @Delta Yeah I saw that on @flightaware. \U0001f615 Still.... #QueenOfTheSkies \u2708\ufe0f</t>
  </si>
  <si>
    <t>-90.7513285,29.6262785</t>
  </si>
  <si>
    <t>Bayou Cane, LA</t>
  </si>
  <si>
    <t>I shouldn't have to BYOB (Bring Your Own Blanket) in @Delta #FirstClass lol \U0001f61c #BlanketGate https://t.co/3uno9QI6DB</t>
  </si>
  <si>
    <t>In the #DFW @DFWAirport @Delta #SkyClub hanging with the peeps</t>
  </si>
  <si>
    <t>-97.03384800740318,32.88775456046695</t>
  </si>
  <si>
    <t>Delta Sky Club satellite E</t>
  </si>
  <si>
    <t>RT @AmericanAir: @saab007 We're sorry for any inconvenience, Ron. We do operate a jet bridge on certain plane types in SHV. We'll always ge\u2026</t>
  </si>
  <si>
    <t>RT @barnerjones: @Delta Medallions\xae for Global Good is hosting #weightloss challenge to benefit @AmericanCancer @g_gazelles Join us! https:\u2026</t>
  </si>
  <si>
    <t>@Delta #DL70 on @FlightAware \U0001f6eb - https://t.co/Gk5peXjjdP</t>
  </si>
  <si>
    <t>-82.537365,27.980366</t>
  </si>
  <si>
    <t>Gate E62</t>
  </si>
  <si>
    <t>Landed at #TPA @FlyTPA @Delta #DL65 \U0001f6ec</t>
  </si>
  <si>
    <t>-82.53455400466919,27.979924943181857</t>
  </si>
  <si>
    <t>Tampa International Airport (TPA)</t>
  </si>
  <si>
    <t>Haven't flown out of #ATL Concourse A in a while. These new plugs in the @Delta #SkyClub #GateA17 are a nice touch.\u2026 https://t.co/de8McMCdMD</t>
  </si>
  <si>
    <t>Don't even get a jetbridge \U0001f644  #SHV @Fly_Shreveport @AmericanAir #FlyingMistress https://t.co/yc6JOwKHIZ</t>
  </si>
  <si>
    <t>-93.83073272218562,32.454078219016935</t>
  </si>
  <si>
    <t>American Eagle Gate 5 SHV</t>
  </si>
  <si>
    <t>Landed at #SHV @Fly_Shreveport @AmericanAir #AA2822 \U0001f6ec #FlyingMistress</t>
  </si>
  <si>
    <t>-93.82834911346436,32.454699130862465</t>
  </si>
  <si>
    <t>Shreveport Regional Airport (SHV)</t>
  </si>
  <si>
    <t>Hey @Delta do I get extra MQMs due to the flight diversion? \U0001f914 @DL19</t>
  </si>
  <si>
    <t>Diverting to #STL @flystl because of low fuel due to weather over #MCI @KCIAirport \u26c8\U0001f6ab\U0001f6ec @Delta #DL19</t>
  </si>
  <si>
    <t>@Delta #DL19 on @FlightAware \U0001f6eb - https://t.co/4yHjV6kAzX</t>
  </si>
  <si>
    <t>-83.36080849170685,42.20420783026527</t>
  </si>
  <si>
    <t>Gate A17</t>
  </si>
  <si>
    <t>@Delta @FLYIthaca Checked into my ITH flight and there are no mobile boarding passes available. Have to "print" one\u2026 https://t.co/LeM1E1BtHs</t>
  </si>
  <si>
    <t>Landed at #ITH @FLYIthaca @Delta #DL7359 \U0001f6ec #SatansChariot</t>
  </si>
  <si>
    <t>-76.46325588226318,42.49020073655701</t>
  </si>
  <si>
    <t>Ithaca Tompkins Regional Airport (ITH)</t>
  </si>
  <si>
    <t>Boarding last on @Delta #DL7359 \U0001f923 #SatansChariot</t>
  </si>
  <si>
    <t>In the #ATL @ATLairport @Delta #SkyClub at #GateC37</t>
  </si>
  <si>
    <t>-84.43268157541752,33.64189223996847</t>
  </si>
  <si>
    <t>Landed at #ATL @ATLairport @Delta #DL1746 \U0001f6ec</t>
  </si>
  <si>
    <t>-84.44257636802065,33.64028783427744</t>
  </si>
  <si>
    <t>Hartsfield-Jackson Atlanta International Airport Security Office</t>
  </si>
  <si>
    <t>@boyinaplane @Delta Minor update, mainly security issue fixes #iOS1033</t>
  </si>
  <si>
    <t>.@gogo you are useless on @Delta #DL6223 \U0001f44e\U0001f3fd\U0001f44e\U0001f3fd\U0001f621 #Fail #NoGo</t>
  </si>
  <si>
    <t>Landed at STL @flystl @Delta #DL1920 \U0001f6ec</t>
  </si>
  <si>
    <t>-90.36735534667969,38.74223494040912</t>
  </si>
  <si>
    <t>Lambert-St. Louis International Airport (STL)</t>
  </si>
  <si>
    <t>In the #MSY @NO_Airport @Delta #SkyClub getting work done</t>
  </si>
  <si>
    <t>-90.25850412885649,29.986715250686327</t>
  </si>
  <si>
    <t>@Delta #DL2892 on @FlightAware \U0001f6eb\u269c\ufe0f - https://t.co/Pq2GqQNBDI</t>
  </si>
  <si>
    <t>-93.21044325828552,44.88123514209291</t>
  </si>
  <si>
    <t>Gate G9</t>
  </si>
  <si>
    <t>Landed at #MSP @MSPairport @Delta #DL1962 \U0001f6ec</t>
  </si>
  <si>
    <t>-93.21178436279297,44.884397546192474</t>
  </si>
  <si>
    <t>Minneapolis-St. Paul International Airport (MSP)</t>
  </si>
  <si>
    <t>RT @AirlineFlyer: .@AmericanAir ending its codeshare relationship with @EtihadAirways and @traveloneworld member @qatarairways.\n\nhttps://t.\u2026</t>
  </si>
  <si>
    <t>No blanket in #FirstClass on @Delta #DL3375 \U0001f615 #BlanketGate</t>
  </si>
  <si>
    <t>Landed at #LGA @LGAairport @Delta #DL3285 \u269c\ufe0f\U0001f6ec\U0001f5fd</t>
  </si>
  <si>
    <t>LaGuardia Airport (LGA)</t>
  </si>
  <si>
    <t>Nothing better than a hot shower \U0001f6bf after a redeye \u2708\ufe0f! In the #DTW @DTWeetin @Delta #SkyClub at #GateA38</t>
  </si>
  <si>
    <t>-83.35760593414307,42.208057255096946</t>
  </si>
  <si>
    <t>Delta Sky Club - Concourse A</t>
  </si>
  <si>
    <t>In the #MSY @NO_Airport @Delta #SkyClub #ahhhhh</t>
  </si>
  <si>
    <t>Lunch was served on @Delta #DL816 #FirstClass #TurkeySandwich https://t.co/M3oSuFXwEz</t>
  </si>
  <si>
    <t>@LighTek @skylashtravels @Delta Create a list and put me in it lol so you can see what you want to see when you wan\u2026 https://t.co/BDO1t4Ud6T</t>
  </si>
  <si>
    <t>We got the bump @jenhendds!! \U0001f4b5\u2708\ufe0f @Delta #HernandezHoneymoon2017</t>
  </si>
  <si>
    <t>-71.01667642593384,42.36650312404415</t>
  </si>
  <si>
    <t>Boston Logan International Airport (BOS)</t>
  </si>
  <si>
    <t>At #CDG @ParisAeroport flying to #BOS @BostonLogan w/ @jenhendds @Delta #HernandezHoneymoon2017 #AllGoodThings</t>
  </si>
  <si>
    <t>2.5974201499999996,49.01754905</t>
  </si>
  <si>
    <t>Le Mesnil-Amelot, France</t>
  </si>
  <si>
    <t>RT @skylashtravels: @Delta @saab007 @RenesPoints @GoldboxATL\nI took the place of Ron today #Seat1A and the #Porsche. Shout out to Claudia i\u2026</t>
  </si>
  <si>
    <t>Landed at #BOS @BostonLogan @Delta #DL4097 w/ @jenhendds \U0001f6ec #HernandezHoneymoon2017</t>
  </si>
  <si>
    <t>Blue blanket in #FirstClass on @Delta #DL1207 #BlanketGate #WhereAreTheGrayBlankets \U0001f914 https://t.co/CXwVv53ACI</t>
  </si>
  <si>
    <t>-90.25714874267578,29.984936414376474</t>
  </si>
  <si>
    <t>Louis Armstrong New Orleans International Airport (MSY)</t>
  </si>
  <si>
    <t>RT @GoldboxATL: Firmly believe this has been in the works. \n\n#Delta reviewing procedures after emotional support dog bites pax. https://t.c\u2026</t>
  </si>
  <si>
    <t>I'm on the @AmericanAir #FirstClass gate upgrade list but don't know how many seats are available. \U0001f644 #UselessInformation #FlyingMistress \u2708\ufe0f</t>
  </si>
  <si>
    <t>Long travel day today. PIT-CLT-MSY on @AmericanAir #FlyingMistress then MSY-ATL-CVG on @Delta then driving to LEX</t>
  </si>
  <si>
    <t>@GoldboxATL @Delta There's a lot more where this came from! #Delta #BoardingPasses #AppleWallet https://t.co/8VeBJHGR7e</t>
  </si>
  <si>
    <t>RT @AmericanAir: @saab007 Welcome to Pittsburgh and it was terrific to see you on board this evening! #dejavu</t>
  </si>
  <si>
    <t>My arriving gate is my departing gate at #ORD @fly2ohare! \u2708\ufe0f Great planning by @AmericanAir! \U0001f44d\U0001f3fd\U0001f44d\U0001f3fd #Convenient #FlyingMistress</t>
  </si>
  <si>
    <t>-87.9004955291748,41.97531678812782</t>
  </si>
  <si>
    <t>Gate K4</t>
  </si>
  <si>
    <t>@AmericanAir #AA1310 on @FlightAware \u269c\ufe0f\U0001f6eb #FlyingMistress - https://t.co/R144y94jTz</t>
  </si>
  <si>
    <t>-90.25617090260559,29.98765687656284</t>
  </si>
  <si>
    <t>Gate C12</t>
  </si>
  <si>
    <t>@Delta #DL1384 on @FlightAware \U0001f6eb - https://t.co/YYOuONwgrW</t>
  </si>
  <si>
    <t>-84.43611145019531,33.642919964259434</t>
  </si>
  <si>
    <t>Gate B32</t>
  </si>
  <si>
    <t>In the #ATL @ATLairport @Delta #SkyClub by #GateB18</t>
  </si>
  <si>
    <t>-84.435979,33.641071</t>
  </si>
  <si>
    <t>Delta SkyClub B18 Centerpoint</t>
  </si>
  <si>
    <t>Wanted to thank Kevin at Elite Services for the @Delta @Porsche pickup at @ATLairport #VirtualJWD</t>
  </si>
  <si>
    <t>thetruenatives</t>
  </si>
  <si>
    <t>Flying to Dallas. About to be on the way to Denver! #zumiez #100k #flying #americanairlines #jetlife #corpus http://t.co/y9f3YTcp</t>
  </si>
  <si>
    <t>jhemming</t>
  </si>
  <si>
    <t>What do you mean @united , that I need to give up my seat  https://t.co/tpSBJADWRE</t>
  </si>
  <si>
    <t>robchristianson</t>
  </si>
  <si>
    <t>Don't be defined by your brand's mistakes. Be defined by how your brand handles them. #branding #unitedAirlines\u2026 https://t.co/w8Zk9TGMKB</t>
  </si>
  <si>
    <t>Don't be defined by your brand's mistakes. Be defined by how your brand handles them. #branding #unitedAirlines\u2026 https://t.co/PE7HRqxPSf</t>
  </si>
  <si>
    <t>Don't be defined by your brand's mistakes. Be defined by how your brand handles them. #branding #unitedAirlines\u2026 https://t.co/O9lefepf1U</t>
  </si>
  <si>
    <t>erjlee</t>
  </si>
  <si>
    <t>@AmericanAir Would you advise passengers not carry those items in case of the ban? I'm looking to be prepared as readily as possible</t>
  </si>
  <si>
    <t>@AmericanAir thanks, everything is for personal use but re. the 'laptop ban,' do you foresee that being implemented\u2026 https://t.co/XgiQ7YMoOn</t>
  </si>
  <si>
    <t>wheelsofadream</t>
  </si>
  <si>
    <t>@Mets @Delta would make for the PERFECT 60th Birthday gift for my Mom! #LGM</t>
  </si>
  <si>
    <t>minjinator</t>
  </si>
  <si>
    <t>helloBrent</t>
  </si>
  <si>
    <t>.@willripleyCNN Air Koryo looks nicer &amp;amp; more spacious than @UnitedAirlines \U0001f602 #InsideNorthKorea @CNN</t>
  </si>
  <si>
    <t>RT @SouthwestAir: @helloBrent We've got you covered there, Brent. ^BL https://t.co/CS3mhZieTR</t>
  </si>
  <si>
    <t>bamastar69</t>
  </si>
  <si>
    <t>@Starbucks and @AmericanAir thank you for the easy early morning!!! Momma is coming home!!\u2764\ufe0f\u2764\ufe0f\u2764\ufe0f</t>
  </si>
  <si>
    <t>DRToussaint</t>
  </si>
  <si>
    <t>I'm guessing #unitedAIRLINES doesn't serve Pepsi.</t>
  </si>
  <si>
    <t>kiersten808</t>
  </si>
  <si>
    <t>THIS IS AWFUL!!!!!!! @united https://t.co/ZIgQdj4Y3y</t>
  </si>
  <si>
    <t>-92.34232209999999,34.72188615</t>
  </si>
  <si>
    <t>Little Rock, AR</t>
  </si>
  <si>
    <t>madisonchalaine</t>
  </si>
  <si>
    <t>Next morning, we had people leaving every couple hours starting at 7am, in groups of 2 to 4 on both @united  and @AmericanAir  flights.</t>
  </si>
  <si>
    <t>JoeCortez</t>
  </si>
  <si>
    <t>So @Delta wants me to wait 24 hours, call back and wait on hold for another 30 minutes before I can reset my SkyPesos password?</t>
  </si>
  <si>
    <t>No woes for @United - carrier posts strong gains in April. From @FlyerTalk: https://t.co/PRmeFbWbRi #travel</t>
  </si>
  <si>
    <t>Get a sneak peek of the future @Delta flagship today at @ThePointsGuy: https://t.co/GOYSgxrBQM #travel #avgeek</t>
  </si>
  <si>
    <t>@LandLopers @United telling us the Polaris product will start rollout on the 777s in '17 with full layflat seats. Looking forward to it!</t>
  </si>
  <si>
    <t>Bar area is reminiscent of high end lounges - would compare @United Polaris bar to some AMEX Centurion lounges. https://t.co/s5Bs4ldQ8W</t>
  </si>
  <si>
    <t>Basic Economy will soon come to @United with basic services. From @FlyerTalk: https://t.co/BtQsgxYcWh #travel</t>
  </si>
  <si>
    <t>The "New" @AmericanAir announced changes to AAdvantage in line with other legacy carriers. From @FlyerTalk: https://t.co/5w1ABJ4GHP #travel</t>
  </si>
  <si>
    <t>By the way, happy (belated) birthday to @SouthwestAir - flying for 44 years yesterday! http://t.co/Hmq54hiyVU #TravelSkills</t>
  </si>
  <si>
    <t>TMcJilton</t>
  </si>
  <si>
    <t>RT @CraigLucie: BREAKING: "#Delta is having a worldwide system failure. All flights that are not in the air have been grounded." - Delta Ca\u2026</t>
  </si>
  <si>
    <t>TracyBrieger</t>
  </si>
  <si>
    <t>@RandySmall @SouthwestAir @IrfanDesign @Bluestreak_16 @wheeler244 @falskow Hahaaa shhhh..... no I'm not. Trying to\u2026 https://t.co/35QeJTyCrd</t>
  </si>
  <si>
    <t>-122.10149755,47.370402999999996</t>
  </si>
  <si>
    <t>Covington, WA</t>
  </si>
  <si>
    <t>.@SouthwestAir 5402 rocking those @Seahawks colors tonight ex Midway to #Seattle - as it should be! #GoHawks \U0001f49a\U0001f3c8\U0001f499 https://t.co/u9vpoeD931</t>
  </si>
  <si>
    <t>akhitchens</t>
  </si>
  <si>
    <t>@GABEVSWRLD @EverythingEzzy @JetBlue https://t.co/FcbgqGvJbU</t>
  </si>
  <si>
    <t>apelleg3</t>
  </si>
  <si>
    <t>@SouthwestAir should get me the hookup to #sweeps #SanDiego too #SWLUVStation</t>
  </si>
  <si>
    <t>WrEtcH_</t>
  </si>
  <si>
    <t>aliciaabney</t>
  </si>
  <si>
    <t>@AmericanAir I'm hoping my mind changes tomorrow, too!</t>
  </si>
  <si>
    <t>I am SO disappointed and beyond frustrated with this experience with @AmericanAir. Terrible customer service.</t>
  </si>
  <si>
    <t>StoneyDanza</t>
  </si>
  <si>
    <t>RT @SportsPlusShow: @united "re-accommodation" ?? @united please tell us what you meant by your earlier statement "Refused to Volunteer"  #\u2026</t>
  </si>
  <si>
    <t>veryChrisP</t>
  </si>
  <si>
    <t>RT @SouthwestAir: A look at Orlando as we prepare for #HurricaneMatthew. Operations here &amp;amp; other stations closed tomorrow. Latest: https://\u2026</t>
  </si>
  <si>
    <t>CupcakesCaviar</t>
  </si>
  <si>
    <t>I knew you were my favorite airline for a reason \U0001f602\U0001f602 @AmericanAir https://t.co/mjZcFuGc6n</t>
  </si>
  <si>
    <t>francesbaze</t>
  </si>
  <si>
    <t>CHAOS with all of these canceled flights - glad @JetBlue was able to help me out!</t>
  </si>
  <si>
    <t>.@VirginAmerica SFO is poppin' at 5 in the morning while I'm still \U0001f634</t>
  </si>
  <si>
    <t>RobCarpenter2</t>
  </si>
  <si>
    <t>@FlyTPA We're flying home to Tampa from Minneapolis on @Delta Thursday at 1 PM. Will the  airport still be open?</t>
  </si>
  <si>
    <t>I'm at @Delta Sky Club in Tampa, FL https://t.co/EC7cy3w43K</t>
  </si>
  <si>
    <t>-82.53804813,27.98017282</t>
  </si>
  <si>
    <t>CaitLamberton</t>
  </si>
  <si>
    <t>@saragoldrickrab @AmericanAir Last two delays I've had on AA (in subsequent weeks) were attributed to "Presidential\u2026 https://t.co/zfVGyIQxQe</t>
  </si>
  <si>
    <t>.@USAirways - my gate checked bag got stuck in CLT, en route to a funeral. Typical #fail. @Delta is looking better all the time.</t>
  </si>
  <si>
    <t>ramalion</t>
  </si>
  <si>
    <t>@PerroMutt @SouthwestAir That would probably be your first officer :)\n\nObvious @spottycat needs to up his game!</t>
  </si>
  <si>
    <t>-90.331088,38.839901999999995</t>
  </si>
  <si>
    <t>Lewis and Clark, MO</t>
  </si>
  <si>
    <t>Elenaespinozaa</t>
  </si>
  <si>
    <t>stilltech_</t>
  </si>
  <si>
    <t>@united that's outrageous, you guys profit over 8 bill and now i see why. rippin people off w/ unecessary fees for years cc: @complexcarter</t>
  </si>
  <si>
    <t>sunnistephens</t>
  </si>
  <si>
    <t>Boston don't do this to me!! Trying to get the hell out of dodge from this winter storm!! #flightdelayed #delta #sunnistephens</t>
  </si>
  <si>
    <t>dandydanny</t>
  </si>
  <si>
    <t>@VirginAmerica Oh wow, thank you so much for noticing this. I'm on hold to speak to an agent, but if you can put me\u2026 https://t.co/9UhnK8sRde</t>
  </si>
  <si>
    <t>emilymsmith_</t>
  </si>
  <si>
    <t>@aikibil @Delta @exxonmobil Yup I paid over $3 a gallon for premium and I haven't done that in a long time.</t>
  </si>
  <si>
    <t>Kkane1978</t>
  </si>
  <si>
    <t>Lookas</t>
  </si>
  <si>
    <t>madeleinehack</t>
  </si>
  <si>
    <t>No one sitting next to me, animal crackers, and shamelessly cried watching The odd life of Timothy Green. Solid plane ride #jetblue</t>
  </si>
  <si>
    <t>mjokinen</t>
  </si>
  <si>
    <t>RT @SamChampion: Not your average inflight @Delta weather report...\U0001f604  #NYCtoATL\nhttps://t.co/dDtYjJeTLp</t>
  </si>
  <si>
    <t>MWRigger</t>
  </si>
  <si>
    <t>RT @DeeWilliamsXXX: Peanuts are GF...*you* ADD wheat. And ask @Delta where they get their pretzels...All GF. My patronage dies when you sta\u2026</t>
  </si>
  <si>
    <t>FromtheKatsEye</t>
  </si>
  <si>
    <t>RT @DJLugoff: That was great that @Delta pulled out. With all the violence in the world businesses don't need to promote it. #ThankYou @Del\u2026</t>
  </si>
  <si>
    <t>seancraig13</t>
  </si>
  <si>
    <t>BabichABC7</t>
  </si>
  <si>
    <t>@AmericanAir flight 2 #ORD canceled last pm 4 maintenance. Same prob now delaying @USAirways via #BOS. Nice end 2 my trip home 4 a funeral.</t>
  </si>
  <si>
    <t>-76.10929356,43.11325023</t>
  </si>
  <si>
    <t>De Witt, NY</t>
  </si>
  <si>
    <t>TravelMortician</t>
  </si>
  <si>
    <t>#savage #united https://t.co/7VcbExIxTf</t>
  </si>
  <si>
    <t>jacquie_exline</t>
  </si>
  <si>
    <t>@AmericanAir I was able to get onto that 8:25am fight thanks to two very nice ladies at K16 at ORD. Thank you!</t>
  </si>
  <si>
    <t>If I miss my connection because your employee can't move the sky bridge @AmericanAir, will you be getting me on a new flight to NYC? #ORD</t>
  </si>
  <si>
    <t>JessHutchinson</t>
  </si>
  <si>
    <t>RT @Flora_Lola_NYC: #perspective @Delta @BankofAmerica , are you paying attention? https://t.co/tdGULt3BWe</t>
  </si>
  <si>
    <t>DSims3</t>
  </si>
  <si>
    <t>I don't get the uproar. Seems like @united got it right.</t>
  </si>
  <si>
    <t>-116.3345455,33.7077289</t>
  </si>
  <si>
    <t>Indian Wells, CA</t>
  </si>
  <si>
    <t>Zak_Merwin</t>
  </si>
  <si>
    <t>SA_Thompson</t>
  </si>
  <si>
    <t>\U0001f615\U0001f614 @JetBlue I LOVE flying JetBlue but $120 price difference is way too much</t>
  </si>
  <si>
    <t>Let's see if @JetBlue can make me a frequent customer today</t>
  </si>
  <si>
    <t>I really try to fly @Delta allllllllll the time.  Customer service is great and the flights are reasonably priced</t>
  </si>
  <si>
    <t>FountainBkstore</t>
  </si>
  <si>
    <t>So much leg room I can't even reach my water. Nice! #BEA16 @united #economyplus https://t.co/xdU0wVS0rZ</t>
  </si>
  <si>
    <t>joeyangel615</t>
  </si>
  <si>
    <t>Edmiguel2</t>
  </si>
  <si>
    <t>#americanairlinesarena  #janetjackson #umbreakableworldtour #mayramitez #selfie #verynice #friend\u2026 https://t.co/McmD3Qo3I8</t>
  </si>
  <si>
    <t>-80.1883402,25.78127324</t>
  </si>
  <si>
    <t>davashewolf</t>
  </si>
  <si>
    <t>RT @JameyFreeman: @AnnCoulter @Delta Delta making more customers than losing on this one</t>
  </si>
  <si>
    <t>@AnnCoulter @Delta Whine all U want. Your distorted view of your own self importance continues to amuse us. This th\u2026 https://t.co/Wv2vzrXTxu</t>
  </si>
  <si>
    <t>AR3NYC</t>
  </si>
  <si>
    <t>All this #Meek And #Beans #Game #Drake #Beef is Fucked Up... #HipHop Is a #DifferentWorld #NoMoreRespect Smh We Need to be #United #RealRap</t>
  </si>
  <si>
    <t>imvanessascull</t>
  </si>
  <si>
    <t>@united Lol!</t>
  </si>
  <si>
    <t>LeeloosMom</t>
  </si>
  <si>
    <t>@Cudlitz @Delta Oh no. I'm on Delta in 2 weeks.</t>
  </si>
  <si>
    <t>xprice</t>
  </si>
  <si>
    <t>RT @revdrewbe: The "outlook" is looking good  @lifeassembly 2day, thanks to @thebroocafe @John_Driver @AmericanAir, see ya here! http://t.c\u2026</t>
  </si>
  <si>
    <t>BB_Chic</t>
  </si>
  <si>
    <t>@Delta the process out was great- at Orlando this sucks! Why have checkin &amp;amp; pay for bag online to have a crazy line #failing</t>
  </si>
  <si>
    <t>Kevin_Colman10</t>
  </si>
  <si>
    <t>@Delta you guys are a disgrace and so are the Passengers who get scared of others speaking a different language because they're uneducated</t>
  </si>
  <si>
    <t>suedees</t>
  </si>
  <si>
    <t>RT @JoyAnnReid: As a @Delta frequent flier, I'm just embarrassed for you guys. Seriously. It's Shakespeare. https://t.co/mXW4R2YjTO</t>
  </si>
  <si>
    <t>moosesicman</t>
  </si>
  <si>
    <t>Both flights down to PV were utter nightmare tripling our flight time, and now our flight home is delayed 6 hours. @AmericanAir 353.</t>
  </si>
  <si>
    <t>emileedupre</t>
  </si>
  <si>
    <t>#violethour from the #sky #JetBlue #tampa to #NYC #blueskiessmilingatme #home #atlast !!!!! @\u2026 https://t.co/Z3HgZ19Y8t</t>
  </si>
  <si>
    <t>-73.87025696,40.7747569</t>
  </si>
  <si>
    <t>GregBurke85</t>
  </si>
  <si>
    <t>@AmericanAir they were 0 help. You really should change your policies $500 nonrefundable or $1300 for *refundable tickets #joke #capitalism</t>
  </si>
  <si>
    <t>-123.2099555,39.145408</t>
  </si>
  <si>
    <t>Ukiah, CA</t>
  </si>
  <si>
    <t>num9dream</t>
  </si>
  <si>
    <t>RT @BoyAtJanoFest: @Delta @94sunglow Uncomfortable for being racists doesn't mean you kick the innocent off if they're uncomfortable they c\u2026</t>
  </si>
  <si>
    <t>RT @ruinedr0se: @Delta @94sunglow you're speaking English it makes me uncomfortable, log out of Twitter.</t>
  </si>
  <si>
    <t>caw727</t>
  </si>
  <si>
    <t>Morning commute #nola here I come!\nnola @southwestair #alist #sunnyday #flying #instagram #instapic\u2026 https://t.co/yA7FrkFyqI</t>
  </si>
  <si>
    <t>Biking_USA</t>
  </si>
  <si>
    <t>-82.4014046,28.0540154</t>
  </si>
  <si>
    <t>@AmericanAir flight #2375 DFW to TPA</t>
  </si>
  <si>
    <t>katiemehnert</t>
  </si>
  <si>
    <t>RT @ArtAcevedo: Hey @AmericanAir thanks for calling me about my previously cancelled flight, I can't take the trip &amp;amp; cant get through. Plea\u2026</t>
  </si>
  <si>
    <t>Thanks @SouthwestAir for having the best employees ever. Get me home safe. #merrychristmas to all.</t>
  </si>
  <si>
    <t>bLuE_eGe</t>
  </si>
  <si>
    <t>RT @sydneygardner: Every PR person watching @united tweet right now https://t.co/rA4vKzwuUA</t>
  </si>
  <si>
    <t>El_Covfefe79</t>
  </si>
  <si>
    <t>they were yoking that guy up like he was at a Jamaican party and dancing normally for one of they're parties #unitedAIRLINES</t>
  </si>
  <si>
    <t>aerialstarks11</t>
  </si>
  <si>
    <t>@united I'm struggling on this flight back home cause I'm not flying @united \U0001f629</t>
  </si>
  <si>
    <t>EmilySalsa</t>
  </si>
  <si>
    <t>I wonder if I can switch tickets from @united to @SouthwestAir for my family trip... definitely do not want to get separated by force. \u2708\ufe0f</t>
  </si>
  <si>
    <t>sirtilc42</t>
  </si>
  <si>
    <t>@AmericanAir that's not ok</t>
  </si>
  <si>
    <t>kerriolsen</t>
  </si>
  <si>
    <t>Yea, it was hella bummer to cancel, rebook, cancel, rebook, cancel, rebook flights today, but @SouthwestAir made it easy. Give them a break!</t>
  </si>
  <si>
    <t>AZsteelman</t>
  </si>
  <si>
    <t>@SouthwestAir I love those new seats. Why would you show a pic of them 2 abreast? Not on ANY SWA plane!</t>
  </si>
  <si>
    <t>@SouthwestAir Just the sweetest crew today, also! Forgot to mention them!</t>
  </si>
  <si>
    <t>@SouthwestAir that\u2019s crap! So I can\u2019t get the front row even though I\u2019m A plus and on a through flight!</t>
  </si>
  <si>
    <t>-95.27203599999999,29.6369705</t>
  </si>
  <si>
    <t>Greater Hobby Area, Houston</t>
  </si>
  <si>
    <t>My first flight today on the completely new @AmericanAir  went perfectly - slight delay flight 5721 ABQ to PHX. #AmericanRocks!</t>
  </si>
  <si>
    <t>@SouthwestAir Tampa to PHX #hatethenewseats 737-800 is nice though. Hate the seats!</t>
  </si>
  <si>
    <t>@SouthwestAir my first flight on the new 737-800! Sweeeet! Still #hatethenewseats but love the plane! PHX to Tampa</t>
  </si>
  <si>
    <t>@SouthwestAir I'm bummed. Have to fly this week on US Air - I HATE this, but no choice. Fees, assigned seats, and LATE! UGH!!!</t>
  </si>
  <si>
    <t>meganswage</t>
  </si>
  <si>
    <t>@SouthwestAir it works great! Will definitely be using it a lot. Thank you I will be seeing you in April and May ;)</t>
  </si>
  <si>
    <t>paladrache</t>
  </si>
  <si>
    <t>Won't be flying @FlyFrontier anymore. Sorry I ever wavered @SouthwestAir :( #unorganized</t>
  </si>
  <si>
    <t>beinspiredjmat</t>
  </si>
  <si>
    <t>champagniexo</t>
  </si>
  <si>
    <t>daylehoffmann</t>
  </si>
  <si>
    <t>Historic flight to Cuba today with JetBlue paving the way. #cuba #jetBlue #travel #historic https://t.co/xYrCYIUaeT</t>
  </si>
  <si>
    <t>-73.5300925,40.7681405</t>
  </si>
  <si>
    <t>Hicksville, NY</t>
  </si>
  <si>
    <t>It's a nightmare travel day for me &amp;amp; @JetBlue passengers out of TPA to NY! Ugh.....</t>
  </si>
  <si>
    <t>-82.53203539,27.97664041</t>
  </si>
  <si>
    <t>pinenati</t>
  </si>
  <si>
    <t>#unitedAIRLINES I'm done with you.</t>
  </si>
  <si>
    <t>twbennett</t>
  </si>
  <si>
    <t>@JetBlue I did, twice. Both times I was told that one couldn't be found. I enjoy the airline, but getting receipts\u2026 https://t.co/ttrGGRzv15</t>
  </si>
  <si>
    <t>jvbond014</t>
  </si>
  <si>
    <t>@AmericanAir The questions you make your FRA agents ask are beyond ridiculous. Seriously? The name of my *supervisor*??? WTF does that help?</t>
  </si>
  <si>
    <t>8.636605500000002,50.1212356</t>
  </si>
  <si>
    <t>Frankfurt on the Main, Germany</t>
  </si>
  <si>
    <t>ConnorAkeman</t>
  </si>
  <si>
    <t>RT @SouthwestAir: @ConnorAkeman Always happy to have you onboard, Connor. Thanks for flying with us. ^TS</t>
  </si>
  <si>
    <t>tricker1110</t>
  </si>
  <si>
    <t>@Djayphenix $550 for a one way ticket @Delta ...damn right I'm getting boned...but I really need to get back to AZ \U0001f616</t>
  </si>
  <si>
    <t>BrodesGallagher</t>
  </si>
  <si>
    <t>RT @LiquidHbox: This is pretty fucked\n\n"We overbooked so we're dragging your ass off"\n\nHonestly probably never gonna fly with @united ever\u2026</t>
  </si>
  <si>
    <t>easterkate426</t>
  </si>
  <si>
    <t>Not even at the airport yet and @Delta has already been a better airline than @SpiritAirlines so thanks and fuk u spirit and ur stale snacks</t>
  </si>
  <si>
    <t>Lauragvegas</t>
  </si>
  <si>
    <t>All of @SouthwestAir computer system is down...this is fun.</t>
  </si>
  <si>
    <t>All @SouthwestAir flight attendants have beads on.  Super sassy.  #MardiGras2016</t>
  </si>
  <si>
    <t>\U0001f611 @AmericanAir DGAF</t>
  </si>
  <si>
    <t>Dfskle</t>
  </si>
  <si>
    <t>RT @griffinmcelroy: If your reaction to the @United video is \u201cprivate companies can refuse service to anyone,\u201d you legally should have to l\u2026</t>
  </si>
  <si>
    <t>jessaza_</t>
  </si>
  <si>
    <t>@aimeecarrero @JetBlue  https://t.co/gstP5YuwBT</t>
  </si>
  <si>
    <t>Just realized I forgot my nice headphones on a @AmericanAir flight from DCA&amp;gt;MIA last Saturday. \U0001f62d They were a gift &amp;amp; now I'm totally bummed.</t>
  </si>
  <si>
    <t>-80.34711985,25.6719858</t>
  </si>
  <si>
    <t>Kendall, FL</t>
  </si>
  <si>
    <t>cheo1265</t>
  </si>
  <si>
    <t>#bigboss #delta http://t.co/lZ4jSVwIZT</t>
  </si>
  <si>
    <t>StuckeyMary</t>
  </si>
  <si>
    <t>RT @ChelseaClinton: If you have @SouthwestAir Rapid Rewards Points, pls consider giving them to @TeamRubicon to help their #HarveyRelief ht\u2026</t>
  </si>
  <si>
    <t>shaynadunitz</t>
  </si>
  <si>
    <t>For those following along at home, my flight was cancelled. Stay tuned for a review on how @united handles this.</t>
  </si>
  <si>
    <t>@NY_NJairports @united it's still hot as hell here and getting more crowded (and smelly) due to flight delays. Is anyone looking into this?</t>
  </si>
  <si>
    <t>FFG_Venitt</t>
  </si>
  <si>
    <t>Great_Gobs</t>
  </si>
  <si>
    <t>RT @SouthwestAir: We're celebrating #NationalDanceDay &amp;amp; @DizzyFeet Foundation w/ these awesome dance moves:\xa0 http://t.co/MdFsEzg5 Wh ...</t>
  </si>
  <si>
    <t>rande</t>
  </si>
  <si>
    <t>of course they aren\u2019t doing @AmericanAir Priority security line for some reason. #JFK</t>
  </si>
  <si>
    <t>-73.78867995,40.64646925</t>
  </si>
  <si>
    <t>in Australia, @AmericanAir Priority tags means your bags will be last.</t>
  </si>
  <si>
    <t>151.16557972,-33.93602848</t>
  </si>
  <si>
    <t>Sydney, New South Wales</t>
  </si>
  <si>
    <t>@AmericanAir no. announcement was made "sorry for the inconvenience"</t>
  </si>
  <si>
    <t>-118.38526993,33.9405682</t>
  </si>
  <si>
    <t>DidjaX</t>
  </si>
  <si>
    <t>@jennihogan @Delta that's custumer service for ya</t>
  </si>
  <si>
    <t>GeorgeGoss4</t>
  </si>
  <si>
    <t>Touch down in #newark #jetblue http://t.co/QbzB9UGTKx</t>
  </si>
  <si>
    <t>Dallas-bound #loganairport #boston #jetblue #today http://t.co/RuSv86qlDP</t>
  </si>
  <si>
    <t>jemurphy530</t>
  </si>
  <si>
    <t>@JetBlue signed up and had # on my ticket and no badge :-(</t>
  </si>
  <si>
    <t>Really wishing I could have found a flight to Boston on @JetBlue  for tonight.  This other airline just isn't the same.</t>
  </si>
  <si>
    <t>Thanks to the @Delta flight attendant who told my wheelchair bound, 76yo, MIL she wouldn't help put her bag in overhead on flt 1843 today</t>
  </si>
  <si>
    <t>ESPNCaddie</t>
  </si>
  <si>
    <t>I would very much like to know what @united is going to do about this. https://t.co/DNSv63tOJR</t>
  </si>
  <si>
    <t>@AmericanAir Um, I was hoping for, "We'll make sure they're on the plane with you" That comment felt like a siniste\u2026 https://t.co/RsBA4bwkx3</t>
  </si>
  <si>
    <t>"We were oversold in the back so we stole your seat and shoved you up front." @AmericanAir gate agent with a sense of humor told me \U0001f602\U0001f44d\U0001f3fd\U0001f44a\U0001f3fd</t>
  </si>
  <si>
    <t>RT @jeffbookout: @ESPNCaddie @AmericanAir Better have have your sticks! You have to peg it at the @TheAPTC caddie championship on Monday</t>
  </si>
  <si>
    <t>Sooo @AmericanAir I'm confirmed on the upgrade list, but not really on it? Guess I chose the correct tshirt today\u2026 https://t.co/FDlx3wyWH0</t>
  </si>
  <si>
    <t>ebukstel</t>
  </si>
  <si>
    <t>RT @CancerGeek: @danmunro @ebukstel @united @JoeBabaian @Resultant @techguy @MandiBPro @ShereesePubHlth @innonurse @nickisnpdx @WTBunting @\u2026</t>
  </si>
  <si>
    <t>Roy_Lab_Thinks</t>
  </si>
  <si>
    <t>@AmericanAir flight attendants are OUT OF CONTROL. Amazing why anyone takes this airline anymore with so much choice https://t.co/nlkyjsYXwI</t>
  </si>
  <si>
    <t>So now flight delayed 'cos waiting for @americanair plane to "come from hanger". It's the hanger's fault</t>
  </si>
  <si>
    <t>kwittman</t>
  </si>
  <si>
    <t>@SouthwestAir I regularly fly w/students. Your employees are always great, but this one, at SAN, learned from my cr\u2026 https://t.co/DoA1hhweeh</t>
  </si>
  <si>
    <t>C21Jodi</t>
  </si>
  <si>
    <t>I took this gorgeous picture today! Thank you @united for always getting me safely where I need to go!\u2708\ufe0f #united https://t.co/EsrKrMKPFe</t>
  </si>
  <si>
    <t>I'm pretty sure I am United's biggest fan!Look at this view!Aren't they beautiful?\u2708\ufe0f @united #loyalcustomer #united https://t.co/VetVLXjX4F</t>
  </si>
  <si>
    <t>@united You guys ROCK! Once again, a perfect round trip flight! #unitedrocks #united #awesome</t>
  </si>
  <si>
    <t>GracieClaire17</t>
  </si>
  <si>
    <t>RT @OneRepublic: U pay for a seat...in a row.  Logically the bins above u should only b 4 your row's luggage. Can we make it so? @united @A\u2026</t>
  </si>
  <si>
    <t>extramichael</t>
  </si>
  <si>
    <t>@cschoelen @SouthwestAir  https://t.co/QfkUmxfvD8</t>
  </si>
  <si>
    <t>GigiNavaa</t>
  </si>
  <si>
    <t>RT @Sayadoole: @Delta last time i checked arabic was a language not a act of criminality #BoycottDelta</t>
  </si>
  <si>
    <t>ChrisStrub</t>
  </si>
  <si>
    <t>Well, @AmericanAir has pulled a lot of strings for me, but tonight isn\u2019t happening. https://t.co/gEdu0iHrqz</t>
  </si>
  <si>
    <t>@Apartmentalist @AmericanAir @delimaster112 Haha, it was more a matter of getting some well-earned sleep! But it\u2019s\u2026 https://t.co/fO842KCDER</t>
  </si>
  <si>
    <t>-73.40140099999999,40.8473975</t>
  </si>
  <si>
    <t>Huntington Station, NY</t>
  </si>
  <si>
    <t>@daynarobbie @FlyYYC @AmericanAir @PlanetFitness @dgingiss @iTomHarness @mrkampmann @EcoTek @vincenzolandino\u2026 https://t.co/P8HWnbjF7X</t>
  </si>
  <si>
    <t>@DavidHeitz @AmericanAir @PlanetFitness @dgingiss @iTomHarness @mrkampmann @EcoTek @vincenzolandino @Apartmentalist\u2026 https://t.co/ztjWNncsIV</t>
  </si>
  <si>
    <t>@FlyYYC @daynarobbie @AmericanAir @PlanetFitness @dgingiss @iTomHarness @mrkampmann @EcoTek @vincenzolandino\u2026 https://t.co/v8CegIVAqK</t>
  </si>
  <si>
    <t>BrianJMull</t>
  </si>
  <si>
    <t>Really @AmericanAir? Flight out of College Station only half full, but can\u2019t be put on as standby passenger w/o $75 b/c I don\u2019t have status.</t>
  </si>
  <si>
    <t>-96.2935878,30.6049925</t>
  </si>
  <si>
    <t>College Station, TX</t>
  </si>
  <si>
    <t>No #passhoorah for @UnitedAirlines. Delayed :(</t>
  </si>
  <si>
    <t>LawlorMedia</t>
  </si>
  <si>
    <t>.@AmericanAir bumped me to @united  not the best experience Why do I have to use another airline?</t>
  </si>
  <si>
    <t>jsjonker</t>
  </si>
  <si>
    <t>@AmericanAir sitting on flt 3141 already 70 minutes late been secured for 20+ min and still no air and no info from pilots</t>
  </si>
  <si>
    <t>@AmericanAir flt 2173 delayed 4 catering. A delay entirely within your control that can be avoided.</t>
  </si>
  <si>
    <t>@AmericanAir flt 2124 no plane at gate but still listed as leaving on time in 20 minutes. What's he real deal?</t>
  </si>
  <si>
    <t>@AmericanAir Flt 324 is delayed due MX Issue on different flt for pilots. Will miss connection. What are my options? PM with response.</t>
  </si>
  <si>
    <t>@AmericanAir yet again poor gate management at DCA flt 5520 delayed 40 min mechanical now another 30+ waiting for gate.</t>
  </si>
  <si>
    <t>DCA sunrise @AmericanAir https://t.co/BP7ZoJdcYS</t>
  </si>
  <si>
    <t>@AmericanAir two weeks ago flt 2127 waited about 50 min 4 gate. This becoming too routine. Perhaps JetBlue is more reliable option BOS-DCA</t>
  </si>
  <si>
    <t>@AmericanAir that's 2 hours late. Last year delayed 3 hours on 12/24/14 due to mechanical on same route. That is terrible.</t>
  </si>
  <si>
    <t>@AmericanAir 20 minutes after last posted late departure time still no info flt 3992</t>
  </si>
  <si>
    <t>@AmericanAir gate occupied by plane with mechanical issue. That is #usairways issue.</t>
  </si>
  <si>
    <t>@AmericanAir flt 26 status? 20 minutes to delayed departure and still no airplane at gate?</t>
  </si>
  <si>
    <t>@AmericanAir status of flt 26, no aircraft at gate wig unrealistic departure in 25 minutes</t>
  </si>
  <si>
    <t>VirtuosityPanda</t>
  </si>
  <si>
    <t>@AmericanAir delays are at both ends. Why won't you let us off the plane? #aa312</t>
  </si>
  <si>
    <t>ashleybonder</t>
  </si>
  <si>
    <t>RT @AmericanAir: Our thoughts are with all those affected at #FLL. We're thankful all of our employees have been accounted for and are safe.</t>
  </si>
  <si>
    <t>RT @AmericanAir: Our @UNICEF Change for Good collections are going to fund #HurricaneMatthew relief efforts. Join us: https://t.co/a7PKBweW\u2026</t>
  </si>
  <si>
    <t>BradenDeB</t>
  </si>
  <si>
    <t>ajmc1967</t>
  </si>
  <si>
    <t>RT @2Chien: @PeterAlexander Well if @JetBlue, #markcuban and @pitbull can get flights in there why can't the military?</t>
  </si>
  <si>
    <t>Sundaaayz</t>
  </si>
  <si>
    <t>AHSchwartz</t>
  </si>
  <si>
    <t>.@Delta I have a hotel room starting tonight, concert ticket for tomorrow, separate 1-way return on Sunday.  Am I g\u2026 https://t.co/u4NIdi5lGm</t>
  </si>
  <si>
    <t>yes please http://t.co/WafRPG6JHy @JetBlue</t>
  </si>
  <si>
    <t>JuneMitchels</t>
  </si>
  <si>
    <t>RT @marknisc: @Delta @b_king21 The solution is to not threaten people with jail and take their children away. There is no apology or compen\u2026</t>
  </si>
  <si>
    <t>thebrianhewitt</t>
  </si>
  <si>
    <t>@JetBlue is this your official endorsement of @realDonaldTrump ? https://t.co/MSeMFxA1nA</t>
  </si>
  <si>
    <t>@AmericanAir they'll be out and flying soon! Wish I had a picture to share!</t>
  </si>
  <si>
    <t>-97.06814397,32.82432672</t>
  </si>
  <si>
    <t>RT @AmericanAir: Flt 802 DFW-YUL, in mud, off runway in Montreal. No reported injuries. Passengers have deplaned and are safe.</t>
  </si>
  <si>
    <t>HEYNOAHPRINCE</t>
  </si>
  <si>
    <t>RT @AmericanAir: @HEYNOAHPRINCE Thanks for the shout-out! You know we're always happy to have you on board with us. When's your next travel\u2026</t>
  </si>
  <si>
    <t>ONLY FLY @AmericanAir \nTHEY TAKE CARE OF ME!!</t>
  </si>
  <si>
    <t>taytaymendez95</t>
  </si>
  <si>
    <t>I want to go back to Florida, but riding @SouthwestAir was awful the first time!!</t>
  </si>
  <si>
    <t>R_A_Bell</t>
  </si>
  <si>
    <t>-72.6838267,41.864072500000006</t>
  </si>
  <si>
    <t>Windsor, CT</t>
  </si>
  <si>
    <t>nlgja</t>
  </si>
  <si>
    <t>Get out of the office and take that vacation you've been dreaming about! Bid on 2 roundtrip @JetBlue tickets: https://t.co/ckPfZYYfJO</t>
  </si>
  <si>
    <t>Planning a vacation? We've got two roundtrip tickets to anywhere @JetBlue flies in our online auction. Bid today! https://t.co/ml1DL8Xc7p</t>
  </si>
  <si>
    <t>@BeschlossDC I absolutely love your tweets. They should be required reading for EVERY #US #History / #Civics class in these #United #States!</t>
  </si>
  <si>
    <t>johncweiser</t>
  </si>
  <si>
    <t>Full motion simulator @delta with @CivilAirPatrol #vikingsquadron http://t.co/p3l3Vipz</t>
  </si>
  <si>
    <t>-93.1374141,44.8627783</t>
  </si>
  <si>
    <t>Eagan, MN</t>
  </si>
  <si>
    <t>frickindingus</t>
  </si>
  <si>
    <t>RT @FilmCow: I think @united needs a new PR team. https://t.co/I1MsGyLizx</t>
  </si>
  <si>
    <t>wildesart</t>
  </si>
  <si>
    <t>RT @CISChatham: Check out this awesome #UNITY Mandala mural created by @CmsRams youth. Representing our #united stance together. #Art is po\u2026</t>
  </si>
  <si>
    <t>DaniloBrack</t>
  </si>
  <si>
    <t>@AmericanAir It's way past ridiculous!! 8:45am flight; hour ago announced a plane was coming from a hangar...still\u2026 https://t.co/N1MZRoYEkN</t>
  </si>
  <si>
    <t>Fly @UnitedAirElite ? Nah! I'll drive if I have to!\n#UnitedAirlines</t>
  </si>
  <si>
    <t>___kayy_______</t>
  </si>
  <si>
    <t>thejoeandrews</t>
  </si>
  <si>
    <t>goyank3</t>
  </si>
  <si>
    <t>My @southwestair situation could have been far worse. #thankful #lax #travelisfun https://t.co/kdyJZthHBI</t>
  </si>
  <si>
    <t>AR_aces23</t>
  </si>
  <si>
    <t>@AmericanAir guess what? Now a 2 hr rental car drive, going to miss meeting.\nNow you lost our baggage. And we're filing claims, losing time</t>
  </si>
  <si>
    <t>Cohen_Spencer</t>
  </si>
  <si>
    <t>maxxc10</t>
  </si>
  <si>
    <t>RT @Delta: We're proud that @Delta employees, women &amp;amp; men, are paid equal. #EqualPayDay #DeltaProud https://t.co/PePWdvTPeX</t>
  </si>
  <si>
    <t>jana_obscura</t>
  </si>
  <si>
    <t>@Delta When you offer a gift card to a frustrated customer to compensate for a terrible experience that gift card should work. #neveragain</t>
  </si>
  <si>
    <t>drhensjog</t>
  </si>
  <si>
    <t>RT @natebenson: Meanwhile, in the @delta IT department. https://t.co/nmrybG5Ux1</t>
  </si>
  <si>
    <t>Samantha_Anne30</t>
  </si>
  <si>
    <t>Eric11714</t>
  </si>
  <si>
    <t>jennakassul</t>
  </si>
  <si>
    <t>Alexx_Cifellii</t>
  </si>
  <si>
    <t>Do yourself a favor and never fly @AmericanAir #worstexperienceever</t>
  </si>
  <si>
    <t>GrandBeachMiami</t>
  </si>
  <si>
    <t>@Rich_All_Over @AmericanAir We're happy to assist as well! Awaiting your DM with more details, so we can help resolve the matter. Thank you.</t>
  </si>
  <si>
    <t>CanaansCrossing</t>
  </si>
  <si>
    <t>RT @CBSNews: JUST IN: @SouthwestAir reporting massive ground stop due to computer outages https://t.co/bkSBNxVmtl https://t.co/49kLCpQjYg</t>
  </si>
  <si>
    <t>mountain14</t>
  </si>
  <si>
    <t>Travel companion for the eve #paulvandyk #virginamerica #chicago @ Virgin America L3 Chicago O'hare http://t.co/d0sKw3JqGp</t>
  </si>
  <si>
    <t>-87.89830337,41.97709144</t>
  </si>
  <si>
    <t>Gina_Samarotto</t>
  </si>
  <si>
    <t>@Delta Sorry @Delta, but have yet to see a word spoken, tweeted or written by Diamond or other medallion remotely s\u2026 https://t.co/KrjLwTHG2e</t>
  </si>
  <si>
    <t>@Delta #Diamond #Amex spend waiver jumping from $25K to $250K. ABSURDLY HUGE INCREASE.  Might be time to think about AAdvantage. #Angry</t>
  </si>
  <si>
    <t>@Delta know you're swamped but I REALLY need my bag! Calling gets 'all circuits busy' &amp;amp; I have to get my luggage before alt flight departs!</t>
  </si>
  <si>
    <t>RWileyUH</t>
  </si>
  <si>
    <t>@Piker73 @united Worst customer service experience I've ever seen (and that's saying ALOT), no one knows shit AND they're assholes to boot.</t>
  </si>
  <si>
    <t>Behold!  The power of social media. Love this exchange between @McIlroyRory  and @united .  http://t.co/F16h9P1RXK</t>
  </si>
  <si>
    <t>craigermac</t>
  </si>
  <si>
    <t>Wed. I traveled home to ATL in horrible conditions. But @JetBlue took great care of us - free snacks, timely updates, plus a credit! THANKS!</t>
  </si>
  <si>
    <t>KellyBentubo</t>
  </si>
  <si>
    <t>vancecope</t>
  </si>
  <si>
    <t>Getting ready to board my first flight on @united ...kinda feels like I'm cheating on @SouthwestAir</t>
  </si>
  <si>
    <t>Ready to go see my favorite team @Rangers on my favorite airline @SouthwestAir</t>
  </si>
  <si>
    <t>SheenaBascara</t>
  </si>
  <si>
    <t>@boyadamsam isn't it great?! I wish I could fly @VirginAmerica first class all the time.</t>
  </si>
  <si>
    <t>nathanography</t>
  </si>
  <si>
    <t>They look so soft. #clouds #AmericanAirlines #LAX #Descent @ Rowland Heights, California https://t.co/zBfE5JMoYP</t>
  </si>
  <si>
    <t>-117.89,33.981</t>
  </si>
  <si>
    <t>Rowland Heights, CA</t>
  </si>
  <si>
    <t>hussainstweet</t>
  </si>
  <si>
    <t>For #UnitedAirlines hopefully 3rd time is the charm. At last #munoz figured out what happened was "truly horrific" \nhttps://t.co/TvnBi0bbDV</t>
  </si>
  <si>
    <t>Doctor needs medical attention because he paid to travel on #UnitedAirlines? #travelnightmares\n\nhttps://t.co/EFC7Z6OhA0</t>
  </si>
  <si>
    <t>priestwillis</t>
  </si>
  <si>
    <t>RT @priestwillis: Friendly Sky Fight Club Wear https://t.co/Z0CgvO6ZZ8 #united #tshirt</t>
  </si>
  <si>
    <t>Friendly Sky Fight Club Wear https://t.co/Z0CgvO6ZZ8 #united #tshirt</t>
  </si>
  <si>
    <t>retro411</t>
  </si>
  <si>
    <t>Hey @Delta baggage is 4lbs over = $100 buy the guy behind me is 300lbs. #youaccountedforthisweight? @SebastianComedy</t>
  </si>
  <si>
    <t>KinggLeekk</t>
  </si>
  <si>
    <t>good_time_mike</t>
  </si>
  <si>
    <t>@good_time_pat @AmericanAir isn't it bright pink?  How does that happen</t>
  </si>
  <si>
    <t>PatriciaRaicht</t>
  </si>
  <si>
    <t>Rahul_Leo_Negi</t>
  </si>
  <si>
    <t>#unitedAIRLINES refuse to refund money for #returned #flight .#avoidunitedairlines</t>
  </si>
  <si>
    <t>USOofIndiana</t>
  </si>
  <si>
    <t>RT @FisherHouseFdtn: Not only will donations at https://t.co/F2QBQYp9Vu be matched, but any @LQ points or @Delta miles will also be matched\u2026</t>
  </si>
  <si>
    <t>USS Indianapolis survivor Cletus Lebow and Stephanie from @Delta Air Lines get a quick photo and a hug. #USOConnects https://t.co/DJ7G4AKIfL</t>
  </si>
  <si>
    <t>kaitlynxandi</t>
  </si>
  <si>
    <t>RT @Boston_Calling: Crazy energy coming from the @JetBlue stage thanks to @halseymusic #DayThree #BostonCalling http://t.co/vi2I4xTXrL</t>
  </si>
  <si>
    <t>jndahl</t>
  </si>
  <si>
    <t>RT @IBM: #FBF: On this day in 1961, IBM and @AmericanAir announced SABRE, the electronic reservation system that revolutionized the travel\u2026</t>
  </si>
  <si>
    <t>kayenbee5</t>
  </si>
  <si>
    <t>RT @SofieDenied: It would have cost @united less to send this guy on a private jet than it will be to settle his lawsuit. #UnitedAirlines h\u2026</t>
  </si>
  <si>
    <t>abelisle4</t>
  </si>
  <si>
    <t>@AmericanAir @totser1625 yeesh. I'm about to board my flight from O'hare and the snack thing is concerning.</t>
  </si>
  <si>
    <t>dji75mike</t>
  </si>
  <si>
    <t>.another @Delta horror story. . . This aint racism or shit in a blanket doe but... no crew for my flight and no updates on anything.</t>
  </si>
  <si>
    <t>ScottBahrUSA</t>
  </si>
  <si>
    <t>Thanks @delta I appreciate the legroom!  How many miles yet to a million? @ McCarran\u2026 https://t.co/Uffwse3x1T</t>
  </si>
  <si>
    <t>-115.1473115,36.08142882</t>
  </si>
  <si>
    <t>@Delta customers will be able to upgrade to private jets IF very lucky http://t.co/wTJNYUYW1R #luxurytravel #luxury http://t.co/WtCHVVmKX3</t>
  </si>
  <si>
    <t>kimberlyruiz91</t>
  </si>
  <si>
    <t>@JetBlue thanks for the info!</t>
  </si>
  <si>
    <t>@JetBlue My brother's waiting on the flight from Newark to West Palm Beach.</t>
  </si>
  <si>
    <t>crschneck</t>
  </si>
  <si>
    <t>sarmorri</t>
  </si>
  <si>
    <t>Dear #UnitedAirlines, to be continuously delayed, then not have enough leg room for a 5'8" person is why I rarely fly with you. #thatisall</t>
  </si>
  <si>
    <t>GoToRobbieBell</t>
  </si>
  <si>
    <t>RT @vanessawbyers: The power of #Twitter, #Facebook and smartphones. \u270a\U0001f3fe\U0001f4f1\U0001f4b8 @united #shameful https://t.co/7rwgfEeciT</t>
  </si>
  <si>
    <t>toddgordontrade</t>
  </si>
  <si>
    <t>Headed to Denver for half work and half play #vail #unitedairlines #powder @ Newark Liberty\u2026 https://t.co/0tCHVrdpMt</t>
  </si>
  <si>
    <t>-74.17542801,40.69708807</t>
  </si>
  <si>
    <t>OfficialTomL</t>
  </si>
  <si>
    <t>thejeanlouisse</t>
  </si>
  <si>
    <t>amlikethewind</t>
  </si>
  <si>
    <t>.@AmericanAir flight Flight 1954 LAX to CLT. At these prices Y'all could at least clean your aircraft. #travel\u2026 https://t.co/Wb183Pw6cR</t>
  </si>
  <si>
    <t>Cindereli23</t>
  </si>
  <si>
    <t>@SouthwestAir you're killing my weekend I'm supposed to be on my way to Vegas</t>
  </si>
  <si>
    <t>DopeTraps</t>
  </si>
  <si>
    <t>#SouthwestAirlines https://t.co/hWnrnt1Oes</t>
  </si>
  <si>
    <t>jeremyinbloom</t>
  </si>
  <si>
    <t>#United https://t.co/3KWjPWcKeg</t>
  </si>
  <si>
    <t>TheLaneMiller</t>
  </si>
  <si>
    <t>JonathanDeandre</t>
  </si>
  <si>
    <t>RT @boydhobbs: The Legend of CE Woolman, founder of @Delta Airlines. Watch: https://t.co/ETE7PFROJY http://t.co/Uanpt8BOh8</t>
  </si>
  <si>
    <t>MAAlcala</t>
  </si>
  <si>
    <t>Hey @SouthwestAir: your AUS &amp;gt; ELP attendant just told my brother he "doesn't look like a business select flyer". What does one look like?</t>
  </si>
  <si>
    <t>TheLesSocialite</t>
  </si>
  <si>
    <t>Nice work @united on the new #vegetarian #hotbreakfast choices #inflightmeal #flyerfriendly\u2026 https://t.co/WYXvHDD0v5</t>
  </si>
  <si>
    <t>Looks like my @united #gateagent was feeling like granting miracles today! Made my #flight! #travelmiracles #travel</t>
  </si>
  <si>
    <t>DaveLaska</t>
  </si>
  <si>
    <t>Another @Delta flight taking off after arrival time. This time, I'm gunna do something about it. I'm gunna tweet about it. That'll show em.</t>
  </si>
  <si>
    <t>Or the one about the @AmericanAir flight that sat atthe gate for 35 min (and counting) after landing. There's no punchline, it just sucks.</t>
  </si>
  <si>
    <t>BenENewton</t>
  </si>
  <si>
    <t>@thepointsguy @AmericanAir @JetBlue Best seat on that flight/plane is the exit row with the flight attendant jump s\u2026 https://t.co/vYLEg15JoX</t>
  </si>
  <si>
    <t>kaetheblue</t>
  </si>
  <si>
    <t>#unitedairlines your member &amp;amp; premier UI is incredibly disappointing. Poor customer service. @united</t>
  </si>
  <si>
    <t>t_sappy</t>
  </si>
  <si>
    <t>TrendsTampa</t>
  </si>
  <si>
    <t>Southwest Airlines, @southwestair is now trending in #Tampa\n\nhttps://t.co/TvrtY8NFHF https://t.co/VQZEvkPqxV</t>
  </si>
  <si>
    <t>BahramForoughi</t>
  </si>
  <si>
    <t>22R #newark #imagesforyoursenses #streetphotography #merica #united #runway22R #airports #planes\u2026 https://t.co/Cfp9ri0LCj</t>
  </si>
  <si>
    <t>@united really 4 hour delay because of mechanical issues?  Worst ever.</t>
  </si>
  <si>
    <t>wolfwrangler45</t>
  </si>
  <si>
    <t>RT @HomaBashWEWS: Every @SouthwestAir flight from Ft. Lauderdale to CLE is sold out for today and tomorrow. One flight left on Friday night\u2026</t>
  </si>
  <si>
    <t>hillman12345ed</t>
  </si>
  <si>
    <t>I wonder if #unitedairlines gives military free seat class upgrades?!</t>
  </si>
  <si>
    <t>omarkhan80</t>
  </si>
  <si>
    <t>@JetBlue been on the phone with you guys for a half hour. still no receipts. can't you email them automatically lik\u2026 https://t.co/Tkar4XrU7t</t>
  </si>
  <si>
    <t>In 2015, @United United failed to provide a wheelchair to a passenger with cerebral palsy; he had to crawl off the plane. #boycottunited</t>
  </si>
  <si>
    <t>How to reduce the chances of getting dragged off your @United flight https://t.co/Mf4TB5ucW0 via @YahooFinance</t>
  </si>
  <si>
    <t>luiscerezo</t>
  </si>
  <si>
    <t>hey @AmericanAir is something up with booking? 4th time trying to book tickets on your website just now, all I get\u2026 https://t.co/XOIhxq0OAE</t>
  </si>
  <si>
    <t>Barborr126</t>
  </si>
  <si>
    <t>@AmericanAir when u discontinue a non stop after we book &amp;amp; pay..for starters try no baiting &amp;amp; switching... 2 B2B to delays with missed cnx</t>
  </si>
  <si>
    <t>@AmericanAir from an ExecPlat long time customer you just keep getting worse and worse.  #listisgrowing</t>
  </si>
  <si>
    <t>@AmericanAir do you reward your flight attendants and gate agents for poor service &amp;amp; unpleasantness..it's so prevalent, perhaps that's why</t>
  </si>
  <si>
    <t>#AmericanAirlines #embarassing to have a coast to coast with no wifi in 2014! Good that #usairways CEO is leading you moving forward.</t>
  </si>
  <si>
    <t>clintschroeder</t>
  </si>
  <si>
    <t>I'm at @United Club in Honolulu, HI https://t.co/DS2RPIZpfd</t>
  </si>
  <si>
    <t>-157.91816711,21.32999527</t>
  </si>
  <si>
    <t>Touchdown! Home at last. #unitedairlines #hawaii #beach @ Honolulu International Airport (HNL) http://t.co/4xT5taN5Vo</t>
  </si>
  <si>
    <t>-157.91996956,21.33123451</t>
  </si>
  <si>
    <t>I'm at United Club West - @unitedairlines (Denver, CO) http://t.co/H48ePyoJRM</t>
  </si>
  <si>
    <t>-104.67582464,39.85872654</t>
  </si>
  <si>
    <t>I'm at @United Club (Chicago, IL) http://t.co/MPAyhbGMat</t>
  </si>
  <si>
    <t>-87.90607452,41.98115508</t>
  </si>
  <si>
    <t>Wasn't planning to be in Denver today, but always nice to be home. #united #longday #rotary @ Denver\u2026 http://t.co/Y4YMzstO92</t>
  </si>
  <si>
    <t>-104.67378616,39.85029262</t>
  </si>
  <si>
    <t>vanessamora</t>
  </si>
  <si>
    <t>RT @VirginAmerica: How is it only Tuesday?</t>
  </si>
  <si>
    <t>RT @SouthwestAir: In 2012, we removed 43 acres of leather from our planes. Instead of dumping it in a landfill, we did something else. http\u2026</t>
  </si>
  <si>
    <t>BBQBryan</t>
  </si>
  <si>
    <t>@NoGlutenLolly @united please bring my wife home tonight! We have BBQ to eat, haven't seen her since before thanksgiving</t>
  </si>
  <si>
    <t>aktraveling</t>
  </si>
  <si>
    <t>Uh no way... @united better respond!!! https://t.co/6kE14QcMor</t>
  </si>
  <si>
    <t>-105.1139685,39.775192</t>
  </si>
  <si>
    <t>Wheat Ridge, CO</t>
  </si>
  <si>
    <t>Excited to fly @JetBlue today for the first time after hearing the good they did for the families of Orlando</t>
  </si>
  <si>
    <t>SFUrbanist</t>
  </si>
  <si>
    <t>That entire plane's passengers should file a class action suit against #UnitedAirlines</t>
  </si>
  <si>
    <t>jinupark</t>
  </si>
  <si>
    <t>@AmericanAir you take our $ Unless my issue is resolved I am not flying w/ #AmericanAirlines #scam #airplane #airports #customerservicefail</t>
  </si>
  <si>
    <t>RT @AshlynAkhtar: And their customer service is unhelpful. #AmericanAirlines</t>
  </si>
  <si>
    <t>RT @tminatta: After 2 flight delays and arriving 3 hours behind.  Now don't have our bags.  Thanks #AmericanAirlines! @AmericanAir</t>
  </si>
  <si>
    <t>RT @greta: Flight delayed - missing flight attendant #AmericanAirlines :)</t>
  </si>
  <si>
    <t>Very upset at @AmericanAir booked a flight from the opposite direction &amp;amp; they told me it would cost MORE than the ticket! #AmericanAirlines</t>
  </si>
  <si>
    <t>@united confirmation mljwvs. I have a meeting at 11am, this is the main reason for my travel. Thanks for the fast reply,didnt think id get1</t>
  </si>
  <si>
    <t>channing_setter</t>
  </si>
  <si>
    <t>@AirfareSpot yeah I know, I'm just whining. Hoping the @AlaskaAir @VirginAmerica merger will help lower some of these prices\U0001f64c\U0001f3fc</t>
  </si>
  <si>
    <t>My flight is delayed by #snapfilters are keeping me occupied! Love you @Snapchat and @VirginAmerica https://t.co/yX9HWIevRS</t>
  </si>
  <si>
    <t>SteveKilcullen</t>
  </si>
  <si>
    <t>Goodbye New York...\n#losangelesbound #nyc #virginamerican http://t.co/nlPRrXaFpm</t>
  </si>
  <si>
    <t>SonnynBrendaGH</t>
  </si>
  <si>
    <t>RT @AlexOnYourRadio: Shame on you @Delta for Jacking prices up from $547 to $3200+ for people trying to evacute responsibly #HurricaneIrma\u2026</t>
  </si>
  <si>
    <t>LauraDMansfield</t>
  </si>
  <si>
    <t>American Airlines investigates after video shows mom in tears.  @AmericanAir this is disgusting and outrageous.  https://t.co/SBHgmOMTj2</t>
  </si>
  <si>
    <t>cassiodacunha</t>
  </si>
  <si>
    <t>If you love #travel, this is great! A welcome collaboration between @Delta &amp;amp; @lyft! Can't wait to #fly and #ride to\u2026 https://t.co/OCuUlhWQSX</t>
  </si>
  <si>
    <t>MurdocksGirl</t>
  </si>
  <si>
    <t>Sorry @united stupid autocorrect. DAN FLEMING IN BOSTON is a total rockstar. Not easily impressed he floored me w/ how genuinely nice he is!</t>
  </si>
  <si>
    <t>shes_rADIAnt</t>
  </si>
  <si>
    <t>American Airlines: Pick your seat\n\nMe: *asks for a window seat*\n\n@AmericanAir: https://t.co/J4uGF03YTF</t>
  </si>
  <si>
    <t>karenrclark</t>
  </si>
  <si>
    <t>It's very reassuring when my #Delta app tells me my bag has been loaded onto the aircraft. https://t.co/rcV0yWSFuL</t>
  </si>
  <si>
    <t>-83.9841935,35.8158677</t>
  </si>
  <si>
    <t>Alcoa, TN</t>
  </si>
  <si>
    <t>Thanks, @SouthwestAir  for giving my daughter Olivia's wedding dress its own seat on the flight from Austin! https://t.co/aOpKcQ8Xdg</t>
  </si>
  <si>
    <t>-70.061813,41.673629</t>
  </si>
  <si>
    <t>Harwich Port, MA</t>
  </si>
  <si>
    <t>printerbill</t>
  </si>
  <si>
    <t>@socialshark @flypdx @amandawife @Delta maybe you should run home and get that extra training.   #marathon #runners #rockstar @ASICSamerica</t>
  </si>
  <si>
    <t>-122.611549,45.71185199999999</t>
  </si>
  <si>
    <t>Barberton, WA</t>
  </si>
  <si>
    <t>79ajperez79</t>
  </si>
  <si>
    <t>RT @JennSuhr: I have officially made physical contact with my babies. \U0001f618 Thank you @united for the prompt response and action! #altius #pole\u2026</t>
  </si>
  <si>
    <t>kemp_travis</t>
  </si>
  <si>
    <t>@VictoriaJustice @JetBlue What a clever idea!</t>
  </si>
  <si>
    <t>Ashleigh_Fink</t>
  </si>
  <si>
    <t>col_forbin</t>
  </si>
  <si>
    <t>Thanks @united for the beautiful sunset on my 12th of 12 @staralliance flights in 18 days; 21K miles and almost hom\u2026 https://t.co/RbrRJMCMxC</t>
  </si>
  <si>
    <t>Thank you @SXMJamON and @JetBlue for the free Wifi that let me hear this epic MMJ set from @locknfestival.  Purple rain!</t>
  </si>
  <si>
    <t>Another day another @united fail; when the flight is delayed due to flight attendants not being picked up from hotel on time.</t>
  </si>
  <si>
    <t>Good morning Oregon! Thanks @united + faa for letting me use devices #below10k @ Columbia Gorge http://t.co/KmWtRA0afV</t>
  </si>
  <si>
    <t>-122.11559021,45.57997565</t>
  </si>
  <si>
    <t>Corbett, OR</t>
  </si>
  <si>
    <t>@Carrie_Rachel  same thing happened to me w/Kindle; @united would not help. Time for "United loses iPads" song? http://t.co/dGcQFaRt</t>
  </si>
  <si>
    <t>joshweierbach</t>
  </si>
  <si>
    <t>Step 1. Don't fly @united https://t.co/u0n1Gx7VOi</t>
  </si>
  <si>
    <t>eatprayluvtech</t>
  </si>
  <si>
    <t>I passed the baton! @united will donate miles to #TeamUSA hopefuls. Use #UABatonDonation. https://t.co/jCqWiodX1p https://t.co/0200Z4Up9k</t>
  </si>
  <si>
    <t>EmilyDietrich</t>
  </si>
  <si>
    <t>RT @RoyLeban: .@united #Assault is not "upsetting"\u2014it is a #criminal act on behalf of your company. It is not normal even with a #thug in t\u2026</t>
  </si>
  <si>
    <t>stevesarner</t>
  </si>
  <si>
    <t>Great coverage of @united final #747 flight from @hharteveldt #UA747Farewell \nhttps://t.co/XiWZiid5eN</t>
  </si>
  <si>
    <t>Mahalo @SouthwestAir and congrats ... fingers crossed for @IFlyOAKland service! Very exciting to the \u201cMax\u201d! #737MAX\u2026 https://t.co/3gSR8l62nx</t>
  </si>
  <si>
    <t>My #twitter feed hilite 2-day: @Delta best practice by keeping customers informed during difficult times.\u2026 https://t.co/TsaL6hLzlY</t>
  </si>
  <si>
    <t>Look! A SFOflake! from my  @delta flight. Seasons Greetings, #Santa flies next - I'm done for\u2026 https://t.co/7AbXkj8shX</t>
  </si>
  <si>
    <t>I am now @SouthwestAir #1 fan on @thefandomapp: https://t.co/z6JO1iMrJT</t>
  </si>
  <si>
    <t>.@AmericanAir Thx AA - Gr8 2 know. BTW and FWIW ur SFO and JFK terminals are a joy vs brand X and your wine selection is way better too!</t>
  </si>
  <si>
    <t>Yes! @SouthwestAir has switched back from honey roasted to plain peanuts for 2014! Gonna be a good year :) #thanksforthelittlethings</t>
  </si>
  <si>
    <t>Negative</t>
  </si>
  <si>
    <t>Positive</t>
  </si>
  <si>
    <t>airline_sentiment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</si>
</sst>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r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portunitie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on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wee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d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mber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you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er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arding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n?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igh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way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going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ank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Hi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hree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ed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pri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"/>
    </sheetNames>
    <definedNames>
      <definedName name="\u2708\ufe0f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portunities"/>
    </sheetNames>
    <definedNames>
      <definedName name="\U0001f44f\U0001f44f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on"/>
    </sheetNames>
    <definedNames>
      <definedName name="Do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eet"/>
    </sheetNames>
    <definedNames>
      <definedName name="How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"/>
    </sheetNames>
    <definedNames>
      <definedName name="Merry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"/>
    </sheetNames>
    <definedNames>
      <definedName name="He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"/>
    </sheetNames>
    <definedNames>
      <definedName name="Appreciate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e"/>
    </sheetNames>
    <definedNames>
      <definedName name="Trying"/>
    </defined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ing"/>
    </sheetNames>
    <definedNames>
      <definedName name="I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?"/>
    </sheetNames>
    <definedNames>
      <definedName name="I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"/>
    </sheetNames>
    <definedNames>
      <definedName name="\U0001f60e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"/>
    </sheetNames>
    <definedNames>
      <definedName name="\U0001f6eb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ways"/>
    </sheetNames>
    <definedNames>
      <definedName name="\u2600\ufe0f\ufe0f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ing"/>
    </sheetNames>
    <definedNames>
      <definedName name="Already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ks"/>
    </sheetNames>
    <definedNames>
      <definedName name="Will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"/>
    </sheetNames>
    <definedNames>
      <definedName name="Has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"/>
    </sheetNames>
    <definedNames>
      <definedName name="It\u2019s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ed"/>
    </sheetNames>
    <definedNames>
      <definedName name="i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prise"/>
    </sheetNames>
    <definedNames>
      <definedName name="You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44"/>
  <sheetViews>
    <sheetView tabSelected="1" workbookViewId="0">
      <selection activeCell="E1" sqref="E1"/>
    </sheetView>
  </sheetViews>
  <sheetFormatPr baseColWidth="10" defaultRowHeight="16"/>
  <cols>
    <col min="5" max="5" width="128.6640625" customWidth="1"/>
  </cols>
  <sheetData>
    <row r="1" spans="1:8">
      <c r="A1" t="s">
        <v>0</v>
      </c>
      <c r="B1" t="s">
        <v>5136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7.4181084050928397E+17</v>
      </c>
      <c r="B2" t="s">
        <v>5134</v>
      </c>
      <c r="C2" t="s">
        <v>7</v>
      </c>
      <c r="D2" t="s">
        <v>8</v>
      </c>
      <c r="E2" t="s">
        <v>9</v>
      </c>
      <c r="G2" s="1">
        <v>42533.079409722224</v>
      </c>
    </row>
    <row r="3" spans="1:8">
      <c r="A3">
        <v>8.5319994355689805E+17</v>
      </c>
      <c r="B3" t="s">
        <v>5134</v>
      </c>
      <c r="C3" t="s">
        <v>10</v>
      </c>
      <c r="D3" t="s">
        <v>11</v>
      </c>
      <c r="E3" t="s">
        <v>12</v>
      </c>
      <c r="F3" t="s">
        <v>13</v>
      </c>
      <c r="G3" s="1">
        <v>42840.454768518517</v>
      </c>
      <c r="H3" t="s">
        <v>14</v>
      </c>
    </row>
    <row r="4" spans="1:8">
      <c r="A4">
        <v>7.59175917235216E+17</v>
      </c>
      <c r="B4" t="s">
        <v>5134</v>
      </c>
      <c r="C4" t="s">
        <v>15</v>
      </c>
      <c r="D4" t="s">
        <v>16</v>
      </c>
      <c r="E4" t="s">
        <v>17</v>
      </c>
      <c r="G4" s="1">
        <v>42580.997893518521</v>
      </c>
    </row>
    <row r="5" spans="1:8">
      <c r="A5">
        <v>9.2865990337118605E+17</v>
      </c>
      <c r="B5" t="s">
        <v>5134</v>
      </c>
      <c r="C5" t="s">
        <v>18</v>
      </c>
      <c r="D5" t="s">
        <v>19</v>
      </c>
      <c r="E5" t="s">
        <v>20</v>
      </c>
      <c r="G5" s="1">
        <v>43048.684594907405</v>
      </c>
    </row>
    <row r="6" spans="1:8">
      <c r="A6">
        <v>9.1342182642388902E+17</v>
      </c>
      <c r="B6" t="s">
        <v>5134</v>
      </c>
      <c r="C6" t="s">
        <v>15</v>
      </c>
      <c r="D6" t="s">
        <v>21</v>
      </c>
      <c r="E6" t="s">
        <v>22</v>
      </c>
      <c r="G6" s="1">
        <v>43006.635509259257</v>
      </c>
    </row>
    <row r="7" spans="1:8">
      <c r="A7">
        <v>9.0626677290247296E+17</v>
      </c>
      <c r="B7" t="s">
        <v>5134</v>
      </c>
      <c r="C7" t="s">
        <v>18</v>
      </c>
      <c r="D7" t="s">
        <v>23</v>
      </c>
      <c r="E7" t="s">
        <v>24</v>
      </c>
      <c r="G7" s="1">
        <v>42986.891319444447</v>
      </c>
    </row>
    <row r="8" spans="1:8">
      <c r="A8">
        <v>4.9529128908124499E+17</v>
      </c>
      <c r="B8" t="s">
        <v>5134</v>
      </c>
      <c r="C8" t="s">
        <v>10</v>
      </c>
      <c r="D8" t="s">
        <v>25</v>
      </c>
      <c r="E8" t="e">
        <f>united yes its waiting on the incoming airbus to get fixed. My first flight was cancelled as well for the same reason.</f>
        <v>#NAME?</v>
      </c>
      <c r="G8" s="1">
        <v>41852.815046296295</v>
      </c>
    </row>
    <row r="9" spans="1:8">
      <c r="A9">
        <v>4.0978230557449798E+17</v>
      </c>
      <c r="B9" t="s">
        <v>5135</v>
      </c>
      <c r="C9" t="s">
        <v>10</v>
      </c>
      <c r="D9" t="s">
        <v>25</v>
      </c>
      <c r="E9" t="e">
        <f>_xlfn.SINGLE(united upgrade on My flight to LAS), happy</f>
        <v>#NAME?</v>
      </c>
      <c r="F9" t="s">
        <v>26</v>
      </c>
      <c r="G9" s="1">
        <v>41616.855196759258</v>
      </c>
      <c r="H9" t="s">
        <v>27</v>
      </c>
    </row>
    <row r="10" spans="1:8">
      <c r="A10">
        <v>3.2278826092344902E+17</v>
      </c>
      <c r="B10" t="s">
        <v>5134</v>
      </c>
      <c r="C10" t="s">
        <v>10</v>
      </c>
      <c r="D10" t="s">
        <v>25</v>
      </c>
      <c r="E10" t="s">
        <v>28</v>
      </c>
      <c r="G10" s="1">
        <v>41376.797372685185</v>
      </c>
    </row>
    <row r="11" spans="1:8">
      <c r="A11">
        <v>5.8976425839050704E+16</v>
      </c>
      <c r="B11" t="s">
        <v>5134</v>
      </c>
      <c r="C11" t="s">
        <v>10</v>
      </c>
      <c r="D11" t="s">
        <v>25</v>
      </c>
      <c r="E11" t="s">
        <v>29</v>
      </c>
      <c r="G11" s="1">
        <v>40648.815393518518</v>
      </c>
    </row>
    <row r="12" spans="1:8">
      <c r="A12">
        <v>7.1017008085694003E+17</v>
      </c>
      <c r="B12" t="s">
        <v>5134</v>
      </c>
      <c r="C12" t="s">
        <v>15</v>
      </c>
      <c r="D12" t="s">
        <v>30</v>
      </c>
      <c r="E12" t="s">
        <v>31</v>
      </c>
      <c r="G12" s="1">
        <v>42445.767546296294</v>
      </c>
    </row>
    <row r="13" spans="1:8">
      <c r="A13">
        <v>8.5191762844032602E+17</v>
      </c>
      <c r="B13" t="s">
        <v>5134</v>
      </c>
      <c r="C13" t="s">
        <v>10</v>
      </c>
      <c r="D13" t="s">
        <v>32</v>
      </c>
      <c r="E13" t="s">
        <v>33</v>
      </c>
      <c r="F13" t="s">
        <v>34</v>
      </c>
      <c r="G13" s="1">
        <v>42836.916261574072</v>
      </c>
      <c r="H13" t="s">
        <v>35</v>
      </c>
    </row>
    <row r="14" spans="1:8">
      <c r="A14">
        <v>8.8601742385747098E+17</v>
      </c>
      <c r="B14" t="s">
        <v>5134</v>
      </c>
      <c r="C14" t="s">
        <v>10</v>
      </c>
      <c r="D14" t="s">
        <v>36</v>
      </c>
      <c r="E14" t="s">
        <v>37</v>
      </c>
      <c r="G14" s="1">
        <v>42931.013761574075</v>
      </c>
    </row>
    <row r="15" spans="1:8">
      <c r="A15">
        <v>8.0905753646906099E+17</v>
      </c>
      <c r="B15" t="s">
        <v>5134</v>
      </c>
      <c r="C15" t="s">
        <v>38</v>
      </c>
      <c r="D15" t="s">
        <v>39</v>
      </c>
      <c r="E15" t="s">
        <v>40</v>
      </c>
      <c r="G15" s="1">
        <v>42718.644930555558</v>
      </c>
    </row>
    <row r="16" spans="1:8">
      <c r="A16">
        <v>8.5119405248579904E+17</v>
      </c>
      <c r="B16" t="s">
        <v>5134</v>
      </c>
      <c r="C16" t="s">
        <v>41</v>
      </c>
      <c r="D16" t="s">
        <v>42</v>
      </c>
      <c r="E16" t="s">
        <v>43</v>
      </c>
      <c r="G16" s="1">
        <v>42834.919571759259</v>
      </c>
    </row>
    <row r="17" spans="1:8">
      <c r="A17">
        <v>6.1986102241801805E+17</v>
      </c>
      <c r="B17" t="s">
        <v>5134</v>
      </c>
      <c r="C17" t="s">
        <v>7</v>
      </c>
      <c r="D17" t="s">
        <v>39</v>
      </c>
      <c r="E17" t="s">
        <v>44</v>
      </c>
      <c r="G17" s="1">
        <v>42196.562013888892</v>
      </c>
    </row>
    <row r="18" spans="1:8">
      <c r="A18">
        <v>8.8024127618810598E+17</v>
      </c>
      <c r="B18" t="s">
        <v>5134</v>
      </c>
      <c r="C18" t="s">
        <v>41</v>
      </c>
      <c r="D18" t="s">
        <v>45</v>
      </c>
      <c r="E18" t="s">
        <v>46</v>
      </c>
      <c r="G18" s="1">
        <v>42915.074629629627</v>
      </c>
    </row>
    <row r="19" spans="1:8">
      <c r="A19">
        <v>8.0547402090902298E+17</v>
      </c>
      <c r="B19" t="s">
        <v>5135</v>
      </c>
      <c r="C19" t="s">
        <v>41</v>
      </c>
      <c r="D19" t="s">
        <v>45</v>
      </c>
      <c r="E19" t="s">
        <v>47</v>
      </c>
      <c r="G19" s="1">
        <v>42708.756319444445</v>
      </c>
    </row>
    <row r="20" spans="1:8">
      <c r="A20">
        <v>7.70936968603664E+17</v>
      </c>
      <c r="B20" t="s">
        <v>5135</v>
      </c>
      <c r="C20" t="s">
        <v>41</v>
      </c>
      <c r="D20" t="s">
        <v>45</v>
      </c>
      <c r="E20" t="s">
        <v>48</v>
      </c>
      <c r="G20" s="1">
        <v>42613.452210648145</v>
      </c>
    </row>
    <row r="21" spans="1:8">
      <c r="A21">
        <v>8.8805661353325299E+17</v>
      </c>
      <c r="B21" t="s">
        <v>5135</v>
      </c>
      <c r="C21" t="s">
        <v>15</v>
      </c>
      <c r="D21" t="s">
        <v>49</v>
      </c>
      <c r="E21" t="s">
        <v>50</v>
      </c>
      <c r="F21" t="s">
        <v>51</v>
      </c>
      <c r="G21" s="1">
        <v>42936.640856481485</v>
      </c>
      <c r="H21" t="s">
        <v>52</v>
      </c>
    </row>
    <row r="22" spans="1:8">
      <c r="A22">
        <v>3.7410054177922598E+17</v>
      </c>
      <c r="B22" t="s">
        <v>5134</v>
      </c>
      <c r="C22" t="s">
        <v>7</v>
      </c>
      <c r="D22" t="s">
        <v>49</v>
      </c>
      <c r="E22" t="e">
        <f>AmericanAir Milwaukee</f>
        <v>#NAME?</v>
      </c>
      <c r="G22" s="1">
        <v>41518.392291666663</v>
      </c>
    </row>
    <row r="23" spans="1:8">
      <c r="A23">
        <v>7.9711289973502694E+17</v>
      </c>
      <c r="B23" t="s">
        <v>5134</v>
      </c>
      <c r="C23" t="s">
        <v>18</v>
      </c>
      <c r="D23" t="s">
        <v>53</v>
      </c>
      <c r="E23" t="s">
        <v>54</v>
      </c>
      <c r="G23" s="1">
        <v>42685.684016203704</v>
      </c>
    </row>
    <row r="24" spans="1:8">
      <c r="A24">
        <v>8.1429468943197299E+17</v>
      </c>
      <c r="B24" t="s">
        <v>5135</v>
      </c>
      <c r="C24" t="s">
        <v>18</v>
      </c>
      <c r="D24" t="s">
        <v>55</v>
      </c>
      <c r="E24" t="s">
        <v>56</v>
      </c>
      <c r="G24" s="1">
        <v>42733.096724537034</v>
      </c>
    </row>
    <row r="25" spans="1:8">
      <c r="A25">
        <v>9.1026121192896102E+17</v>
      </c>
      <c r="B25" t="s">
        <v>5134</v>
      </c>
      <c r="C25" t="s">
        <v>15</v>
      </c>
      <c r="D25" t="s">
        <v>57</v>
      </c>
      <c r="E25" t="e">
        <f>_xlfn.SINGLE(ajayi1987 _xlfn.SINGLE(nekay2 _xlfn.SINGLE(AlaskaAir _xlfn.SINGLE(KDTrey5 _xlfn.SINGLE(FlyFrontier _xlfn.SINGLE(SouthwestAir Or _xlfn.SINGLE(Delta)))))))</f>
        <v>#NAME?</v>
      </c>
      <c r="G25" s="1">
        <v>42997.913877314815</v>
      </c>
    </row>
    <row r="26" spans="1:8">
      <c r="A26">
        <v>8.5149204222414003E+17</v>
      </c>
      <c r="B26" t="s">
        <v>5135</v>
      </c>
      <c r="C26" t="s">
        <v>10</v>
      </c>
      <c r="D26" t="s">
        <v>58</v>
      </c>
      <c r="E26" t="s">
        <v>59</v>
      </c>
      <c r="G26" s="1">
        <v>42835.741863425923</v>
      </c>
    </row>
    <row r="27" spans="1:8">
      <c r="A27">
        <v>8.8203071612043597E+17</v>
      </c>
      <c r="B27" t="s">
        <v>5134</v>
      </c>
      <c r="C27" t="s">
        <v>10</v>
      </c>
      <c r="D27" t="s">
        <v>60</v>
      </c>
      <c r="E27" t="s">
        <v>61</v>
      </c>
      <c r="G27" s="1">
        <v>42920.012546296297</v>
      </c>
    </row>
    <row r="28" spans="1:8">
      <c r="A28">
        <v>9.2550810446848397E+17</v>
      </c>
      <c r="B28" t="s">
        <v>5134</v>
      </c>
      <c r="C28" t="s">
        <v>18</v>
      </c>
      <c r="D28" t="s">
        <v>62</v>
      </c>
      <c r="E28" t="s">
        <v>63</v>
      </c>
      <c r="G28" s="1">
        <v>43039.987280092595</v>
      </c>
    </row>
    <row r="29" spans="1:8">
      <c r="A29">
        <v>8.5147520169930701E+17</v>
      </c>
      <c r="B29" t="s">
        <v>5134</v>
      </c>
      <c r="C29" t="s">
        <v>10</v>
      </c>
      <c r="D29" t="s">
        <v>64</v>
      </c>
      <c r="E29" t="s">
        <v>65</v>
      </c>
      <c r="G29" s="1">
        <v>42835.695393518516</v>
      </c>
    </row>
    <row r="30" spans="1:8">
      <c r="A30">
        <v>5.0197046637522899E+17</v>
      </c>
      <c r="B30" t="s">
        <v>5135</v>
      </c>
      <c r="C30" t="s">
        <v>41</v>
      </c>
      <c r="D30" t="s">
        <v>66</v>
      </c>
      <c r="E30" t="s">
        <v>67</v>
      </c>
      <c r="G30" s="1">
        <v>41871.246064814812</v>
      </c>
    </row>
    <row r="31" spans="1:8">
      <c r="A31">
        <v>5.0187751661778899E+17</v>
      </c>
      <c r="B31" t="s">
        <v>5134</v>
      </c>
      <c r="C31" t="s">
        <v>41</v>
      </c>
      <c r="D31" t="s">
        <v>66</v>
      </c>
      <c r="E31" t="s">
        <v>68</v>
      </c>
      <c r="G31" s="1">
        <v>41870.989571759259</v>
      </c>
    </row>
    <row r="32" spans="1:8">
      <c r="A32">
        <v>7.68319369428336E+17</v>
      </c>
      <c r="B32" t="s">
        <v>5134</v>
      </c>
      <c r="C32" t="s">
        <v>7</v>
      </c>
      <c r="D32" t="s">
        <v>69</v>
      </c>
      <c r="E32" t="s">
        <v>70</v>
      </c>
      <c r="G32" s="1">
        <v>42606.229016203702</v>
      </c>
    </row>
    <row r="33" spans="1:8">
      <c r="A33">
        <v>8.9561744877025203E+17</v>
      </c>
      <c r="B33" t="s">
        <v>5134</v>
      </c>
      <c r="C33" t="s">
        <v>10</v>
      </c>
      <c r="D33" t="s">
        <v>71</v>
      </c>
      <c r="E33" t="e">
        <f>_xlfn.SINGLE(pledgelessly _xlfn.SINGLE(united Missed))</f>
        <v>#NAME?</v>
      </c>
      <c r="G33" s="1">
        <v>42957.504791666666</v>
      </c>
    </row>
    <row r="34" spans="1:8">
      <c r="A34">
        <v>9.0579958974735898E+17</v>
      </c>
      <c r="B34" t="s">
        <v>5134</v>
      </c>
      <c r="C34" t="s">
        <v>18</v>
      </c>
      <c r="D34" t="s">
        <v>72</v>
      </c>
      <c r="E34" t="e">
        <f>_xlfn.SINGLE(chelseahandler _xlfn.SINGLE(RoneJae _xlfn.SINGLE(Delta What are you guys doing? Sick.)))</f>
        <v>#NAME?</v>
      </c>
      <c r="G34" s="1">
        <v>42985.602141203701</v>
      </c>
    </row>
    <row r="35" spans="1:8">
      <c r="A35">
        <v>8.8622114163494502E+17</v>
      </c>
      <c r="B35" t="s">
        <v>5134</v>
      </c>
      <c r="C35" t="s">
        <v>10</v>
      </c>
      <c r="D35" t="s">
        <v>73</v>
      </c>
      <c r="E35" t="s">
        <v>37</v>
      </c>
      <c r="G35" s="1">
        <v>42931.575925925928</v>
      </c>
    </row>
    <row r="36" spans="1:8">
      <c r="A36">
        <v>8.4129155510939597E+17</v>
      </c>
      <c r="B36" t="s">
        <v>5134</v>
      </c>
      <c r="C36" t="s">
        <v>15</v>
      </c>
      <c r="D36" t="s">
        <v>74</v>
      </c>
      <c r="E36" t="e">
        <f>SouthwestAir is there a way to change My name on My Rapid Rewards account without faxing you??</f>
        <v>#NAME?</v>
      </c>
      <c r="G36" s="1">
        <v>42807.593877314815</v>
      </c>
    </row>
    <row r="37" spans="1:8">
      <c r="A37">
        <v>6.5153237154872499E+17</v>
      </c>
      <c r="B37" t="s">
        <v>5135</v>
      </c>
      <c r="C37" t="s">
        <v>10</v>
      </c>
      <c r="D37" t="s">
        <v>74</v>
      </c>
      <c r="E37" t="s">
        <v>75</v>
      </c>
      <c r="G37" s="1">
        <v>42283.958287037036</v>
      </c>
    </row>
    <row r="38" spans="1:8">
      <c r="A38">
        <v>8.8625067403558899E+17</v>
      </c>
      <c r="B38" t="s">
        <v>5134</v>
      </c>
      <c r="C38" t="s">
        <v>10</v>
      </c>
      <c r="D38" t="s">
        <v>76</v>
      </c>
      <c r="E38" t="s">
        <v>37</v>
      </c>
      <c r="G38" s="1">
        <v>42931.657418981478</v>
      </c>
    </row>
    <row r="39" spans="1:8">
      <c r="A39">
        <v>8.6051429920210906E+17</v>
      </c>
      <c r="B39" t="s">
        <v>5135</v>
      </c>
      <c r="C39" t="s">
        <v>18</v>
      </c>
      <c r="D39" t="s">
        <v>77</v>
      </c>
      <c r="E39" t="s">
        <v>78</v>
      </c>
      <c r="G39" s="1">
        <v>42860.638553240744</v>
      </c>
    </row>
    <row r="40" spans="1:8">
      <c r="A40">
        <v>8.8601438969393498E+17</v>
      </c>
      <c r="B40" t="s">
        <v>5134</v>
      </c>
      <c r="C40" t="s">
        <v>10</v>
      </c>
      <c r="D40" t="s">
        <v>79</v>
      </c>
      <c r="E40" t="s">
        <v>37</v>
      </c>
      <c r="G40" s="1">
        <v>42931.005393518521</v>
      </c>
    </row>
    <row r="41" spans="1:8">
      <c r="A41">
        <v>9.01608638900576E+17</v>
      </c>
      <c r="B41" t="s">
        <v>5134</v>
      </c>
      <c r="C41" t="s">
        <v>41</v>
      </c>
      <c r="D41" t="s">
        <v>80</v>
      </c>
      <c r="E41" t="s">
        <v>81</v>
      </c>
      <c r="F41" t="s">
        <v>82</v>
      </c>
      <c r="G41" s="1">
        <v>42974.037326388891</v>
      </c>
      <c r="H41" t="s">
        <v>83</v>
      </c>
    </row>
    <row r="42" spans="1:8">
      <c r="A42">
        <v>8.8493456713986803E+17</v>
      </c>
      <c r="B42" t="s">
        <v>5134</v>
      </c>
      <c r="C42" t="s">
        <v>10</v>
      </c>
      <c r="D42" t="s">
        <v>84</v>
      </c>
      <c r="E42" t="s">
        <v>85</v>
      </c>
      <c r="G42" s="1">
        <v>42928.025648148148</v>
      </c>
    </row>
    <row r="43" spans="1:8">
      <c r="A43">
        <v>8.8043168219253901E+17</v>
      </c>
      <c r="B43" t="s">
        <v>5134</v>
      </c>
      <c r="C43" t="s">
        <v>10</v>
      </c>
      <c r="D43" t="s">
        <v>84</v>
      </c>
      <c r="E43" t="s">
        <v>86</v>
      </c>
      <c r="F43" t="s">
        <v>87</v>
      </c>
      <c r="G43" s="1">
        <v>42915.600057870368</v>
      </c>
      <c r="H43" t="s">
        <v>88</v>
      </c>
    </row>
    <row r="44" spans="1:8">
      <c r="A44">
        <v>8.4606246362387597E+17</v>
      </c>
      <c r="B44" t="s">
        <v>5134</v>
      </c>
      <c r="C44" t="s">
        <v>10</v>
      </c>
      <c r="D44" t="s">
        <v>84</v>
      </c>
      <c r="E44" t="s">
        <v>89</v>
      </c>
      <c r="G44" s="1">
        <v>42820.759085648147</v>
      </c>
    </row>
    <row r="45" spans="1:8">
      <c r="A45">
        <v>4.8440048420823398E+17</v>
      </c>
      <c r="B45" t="s">
        <v>5134</v>
      </c>
      <c r="C45" t="s">
        <v>7</v>
      </c>
      <c r="D45" t="s">
        <v>90</v>
      </c>
      <c r="E45" t="s">
        <v>91</v>
      </c>
      <c r="G45" s="1">
        <v>41822.762141203704</v>
      </c>
    </row>
    <row r="46" spans="1:8">
      <c r="A46">
        <v>8.9354599523310298E+17</v>
      </c>
      <c r="B46" t="s">
        <v>5134</v>
      </c>
      <c r="C46" t="s">
        <v>18</v>
      </c>
      <c r="D46" t="s">
        <v>92</v>
      </c>
      <c r="E46" t="s">
        <v>93</v>
      </c>
      <c r="F46" t="s">
        <v>94</v>
      </c>
      <c r="G46" s="1">
        <v>42951.788668981484</v>
      </c>
      <c r="H46" t="s">
        <v>95</v>
      </c>
    </row>
    <row r="47" spans="1:8">
      <c r="A47">
        <v>8.8660036184635802E+17</v>
      </c>
      <c r="B47" t="s">
        <v>5134</v>
      </c>
      <c r="C47" t="s">
        <v>18</v>
      </c>
      <c r="D47" t="s">
        <v>92</v>
      </c>
      <c r="E47" t="s">
        <v>96</v>
      </c>
      <c r="G47" s="1">
        <v>42932.622372685182</v>
      </c>
    </row>
    <row r="48" spans="1:8">
      <c r="A48">
        <v>8.5146795167703398E+17</v>
      </c>
      <c r="B48" t="s">
        <v>5134</v>
      </c>
      <c r="C48" t="s">
        <v>10</v>
      </c>
      <c r="D48" t="s">
        <v>97</v>
      </c>
      <c r="E48" t="s">
        <v>98</v>
      </c>
      <c r="G48" s="1">
        <v>42835.675381944442</v>
      </c>
    </row>
    <row r="49" spans="1:8">
      <c r="A49">
        <v>8.08441714889232E+17</v>
      </c>
      <c r="B49" t="s">
        <v>5134</v>
      </c>
      <c r="C49" t="s">
        <v>7</v>
      </c>
      <c r="D49" t="s">
        <v>97</v>
      </c>
      <c r="E49" t="e">
        <f>AmericanAir sent it</f>
        <v>#NAME?</v>
      </c>
      <c r="F49" t="s">
        <v>99</v>
      </c>
      <c r="G49" s="1">
        <v>42716.945590277777</v>
      </c>
      <c r="H49" t="s">
        <v>100</v>
      </c>
    </row>
    <row r="50" spans="1:8">
      <c r="A50">
        <v>8.5148896413763494E+17</v>
      </c>
      <c r="B50" t="s">
        <v>5134</v>
      </c>
      <c r="C50" t="s">
        <v>10</v>
      </c>
      <c r="D50" t="s">
        <v>101</v>
      </c>
      <c r="E50" t="s">
        <v>102</v>
      </c>
      <c r="G50" s="1">
        <v>42835.733368055553</v>
      </c>
    </row>
    <row r="51" spans="1:8">
      <c r="A51">
        <v>3.0462766776702502E+17</v>
      </c>
      <c r="B51" t="s">
        <v>5134</v>
      </c>
      <c r="C51" t="s">
        <v>7</v>
      </c>
      <c r="D51" t="s">
        <v>103</v>
      </c>
      <c r="E51" t="s">
        <v>104</v>
      </c>
      <c r="G51" s="1">
        <v>41326.683680555558</v>
      </c>
    </row>
    <row r="52" spans="1:8">
      <c r="A52">
        <v>8.5399019770447795E+17</v>
      </c>
      <c r="B52" t="s">
        <v>5134</v>
      </c>
      <c r="C52" t="s">
        <v>7</v>
      </c>
      <c r="D52" t="s">
        <v>105</v>
      </c>
      <c r="E52" t="e">
        <f>AmericanAir Done</f>
        <v>#NAME?</v>
      </c>
      <c r="G52" s="1">
        <v>42842.635462962964</v>
      </c>
    </row>
    <row r="53" spans="1:8">
      <c r="A53">
        <v>8.5396833654745894E+17</v>
      </c>
      <c r="B53" t="s">
        <v>5134</v>
      </c>
      <c r="C53" t="s">
        <v>7</v>
      </c>
      <c r="D53" t="s">
        <v>105</v>
      </c>
      <c r="E53" t="s">
        <v>106</v>
      </c>
      <c r="F53" t="s">
        <v>107</v>
      </c>
      <c r="G53" s="1">
        <v>42842.575138888889</v>
      </c>
      <c r="H53" t="s">
        <v>108</v>
      </c>
    </row>
    <row r="54" spans="1:8">
      <c r="A54">
        <v>8.9095211464992294E+17</v>
      </c>
      <c r="B54" t="s">
        <v>5134</v>
      </c>
      <c r="C54" t="s">
        <v>41</v>
      </c>
      <c r="D54" t="s">
        <v>109</v>
      </c>
      <c r="E54" t="s">
        <v>110</v>
      </c>
      <c r="G54" s="1">
        <v>42944.630914351852</v>
      </c>
    </row>
    <row r="55" spans="1:8">
      <c r="A55">
        <v>8.7033533598896102E+17</v>
      </c>
      <c r="B55" t="s">
        <v>5135</v>
      </c>
      <c r="C55" t="s">
        <v>15</v>
      </c>
      <c r="D55" t="s">
        <v>109</v>
      </c>
      <c r="E55" t="s">
        <v>111</v>
      </c>
      <c r="G55" s="1">
        <v>42887.739444444444</v>
      </c>
    </row>
    <row r="56" spans="1:8">
      <c r="A56">
        <v>8.6705450876086605E+17</v>
      </c>
      <c r="B56" t="s">
        <v>5134</v>
      </c>
      <c r="C56" t="s">
        <v>18</v>
      </c>
      <c r="D56" t="s">
        <v>109</v>
      </c>
      <c r="E56" t="s">
        <v>112</v>
      </c>
      <c r="G56" s="1">
        <v>42878.68608796296</v>
      </c>
    </row>
    <row r="57" spans="1:8">
      <c r="A57">
        <v>8.6679192530685901E+17</v>
      </c>
      <c r="B57" t="s">
        <v>5135</v>
      </c>
      <c r="C57" t="s">
        <v>18</v>
      </c>
      <c r="D57" t="s">
        <v>109</v>
      </c>
      <c r="E57" t="e">
        <f>_xlfn.SINGLE(Aimee_Lucas _xlfn.SINGLE(Delta Great to [1]!\u2708\ufe0f))</f>
        <v>#NAME?</v>
      </c>
      <c r="G57" s="1">
        <v>42877.961493055554</v>
      </c>
    </row>
    <row r="58" spans="1:8">
      <c r="A58">
        <v>9.2807461964655398E+17</v>
      </c>
      <c r="B58" t="s">
        <v>5135</v>
      </c>
      <c r="C58" t="s">
        <v>10</v>
      </c>
      <c r="D58" t="s">
        <v>113</v>
      </c>
      <c r="E58" t="s">
        <v>114</v>
      </c>
      <c r="F58" t="s">
        <v>115</v>
      </c>
      <c r="G58" s="1">
        <v>43047.069513888891</v>
      </c>
      <c r="H58" t="s">
        <v>116</v>
      </c>
    </row>
    <row r="59" spans="1:8">
      <c r="A59">
        <v>9.1363505614016896E+17</v>
      </c>
      <c r="B59" t="s">
        <v>5135</v>
      </c>
      <c r="C59" t="s">
        <v>15</v>
      </c>
      <c r="D59" t="s">
        <v>117</v>
      </c>
      <c r="E59" t="s">
        <v>118</v>
      </c>
      <c r="G59" s="1">
        <v>43007.223912037036</v>
      </c>
    </row>
    <row r="60" spans="1:8">
      <c r="A60">
        <v>9.1282887635035699E+17</v>
      </c>
      <c r="B60" t="s">
        <v>5135</v>
      </c>
      <c r="C60" t="s">
        <v>15</v>
      </c>
      <c r="D60" t="s">
        <v>117</v>
      </c>
      <c r="E60" t="s">
        <v>119</v>
      </c>
      <c r="G60" s="1">
        <v>43004.999282407407</v>
      </c>
    </row>
    <row r="61" spans="1:8">
      <c r="A61">
        <v>8.4292337744667802E+17</v>
      </c>
      <c r="B61" t="s">
        <v>5135</v>
      </c>
      <c r="C61" t="s">
        <v>15</v>
      </c>
      <c r="D61" t="s">
        <v>120</v>
      </c>
      <c r="E61" t="s">
        <v>121</v>
      </c>
      <c r="G61" s="1">
        <v>42812.096851851849</v>
      </c>
    </row>
    <row r="62" spans="1:8">
      <c r="A62">
        <v>7.2071179928523098E+17</v>
      </c>
      <c r="B62" t="s">
        <v>5135</v>
      </c>
      <c r="C62" t="s">
        <v>15</v>
      </c>
      <c r="D62" t="s">
        <v>120</v>
      </c>
      <c r="E62" t="s">
        <v>122</v>
      </c>
      <c r="G62" s="1">
        <v>42474.857141203705</v>
      </c>
    </row>
    <row r="63" spans="1:8">
      <c r="A63">
        <v>7.1851688114185805E+17</v>
      </c>
      <c r="B63" t="s">
        <v>5134</v>
      </c>
      <c r="C63" t="s">
        <v>15</v>
      </c>
      <c r="D63" t="s">
        <v>120</v>
      </c>
      <c r="E63" t="s">
        <v>123</v>
      </c>
      <c r="G63" s="1">
        <v>42468.800324074073</v>
      </c>
    </row>
    <row r="64" spans="1:8">
      <c r="A64">
        <v>8.86731134356336E+17</v>
      </c>
      <c r="B64" t="s">
        <v>5135</v>
      </c>
      <c r="C64" t="s">
        <v>18</v>
      </c>
      <c r="D64" t="s">
        <v>124</v>
      </c>
      <c r="E64" t="e">
        <f>_xlfn.SINGLE(Sarahisworried _xlfn.SINGLE(Delta _xlfn.SINGLE(AnnCoulter Those cookies with in)))-_xlfn.SINGLE(flight ginger ale? Bomb.)</f>
        <v>#NAME?</v>
      </c>
      <c r="G64" s="1">
        <v>42932.983229166668</v>
      </c>
    </row>
    <row r="65" spans="1:8">
      <c r="A65">
        <v>9.1364671656137894E+17</v>
      </c>
      <c r="B65" t="s">
        <v>5134</v>
      </c>
      <c r="C65" t="s">
        <v>18</v>
      </c>
      <c r="D65" t="s">
        <v>125</v>
      </c>
      <c r="E65" t="s">
        <v>126</v>
      </c>
      <c r="G65" s="1">
        <v>43007.25608796296</v>
      </c>
    </row>
    <row r="66" spans="1:8">
      <c r="A66">
        <v>9.1343795335094605E+17</v>
      </c>
      <c r="B66" t="s">
        <v>5134</v>
      </c>
      <c r="C66" t="s">
        <v>18</v>
      </c>
      <c r="D66" t="s">
        <v>125</v>
      </c>
      <c r="E66" t="s">
        <v>127</v>
      </c>
      <c r="G66" s="1">
        <v>43006.680011574077</v>
      </c>
    </row>
    <row r="67" spans="1:8">
      <c r="A67">
        <v>8.4639484907928294E+17</v>
      </c>
      <c r="B67" t="s">
        <v>5134</v>
      </c>
      <c r="C67" t="s">
        <v>18</v>
      </c>
      <c r="D67" t="s">
        <v>125</v>
      </c>
      <c r="E67" t="e">
        <f>_xlfn.SINGLE(Delta How do you partner with _xlfn.SINGLE(KLM that charge to select seats on long flights)), prior to checking in?</f>
        <v>#NAME?</v>
      </c>
      <c r="G67" s="1">
        <v>42821.67628472222</v>
      </c>
    </row>
    <row r="68" spans="1:8">
      <c r="A68">
        <v>6.3523423513837094E+17</v>
      </c>
      <c r="B68" t="s">
        <v>5134</v>
      </c>
      <c r="C68" t="s">
        <v>15</v>
      </c>
      <c r="D68" t="s">
        <v>128</v>
      </c>
      <c r="E68" t="s">
        <v>129</v>
      </c>
      <c r="G68" s="1">
        <v>42238.98400462963</v>
      </c>
    </row>
    <row r="69" spans="1:8">
      <c r="A69">
        <v>6.0552177616938099E+17</v>
      </c>
      <c r="B69" t="s">
        <v>5134</v>
      </c>
      <c r="C69" t="s">
        <v>15</v>
      </c>
      <c r="D69" t="s">
        <v>128</v>
      </c>
      <c r="E69" t="e">
        <f>SouthwestAir Why do you not let me re-email an upcoming itinerary from My account?</f>
        <v>#NAME?</v>
      </c>
      <c r="G69" s="1">
        <v>42156.99324074074</v>
      </c>
    </row>
    <row r="70" spans="1:8">
      <c r="A70">
        <v>9.0545812334698906E+17</v>
      </c>
      <c r="B70" t="s">
        <v>5134</v>
      </c>
      <c r="C70" t="s">
        <v>18</v>
      </c>
      <c r="D70" t="s">
        <v>130</v>
      </c>
      <c r="E70" t="s">
        <v>131</v>
      </c>
      <c r="G70" s="1">
        <v>42984.659872685188</v>
      </c>
    </row>
    <row r="71" spans="1:8">
      <c r="A71">
        <v>8.8573459802126694E+17</v>
      </c>
      <c r="B71" t="s">
        <v>5134</v>
      </c>
      <c r="C71" t="s">
        <v>15</v>
      </c>
      <c r="D71" t="s">
        <v>132</v>
      </c>
      <c r="E71" t="s">
        <v>133</v>
      </c>
      <c r="G71" s="1">
        <v>42930.233310185184</v>
      </c>
    </row>
    <row r="72" spans="1:8">
      <c r="A72">
        <v>4.7670187212094202E+17</v>
      </c>
      <c r="B72" t="s">
        <v>5134</v>
      </c>
      <c r="C72" t="s">
        <v>18</v>
      </c>
      <c r="D72" t="s">
        <v>134</v>
      </c>
      <c r="E72" t="s">
        <v>135</v>
      </c>
      <c r="G72" s="1">
        <v>41801.518020833333</v>
      </c>
    </row>
    <row r="73" spans="1:8">
      <c r="A73">
        <v>8.9896100077027699E+17</v>
      </c>
      <c r="B73" t="s">
        <v>5134</v>
      </c>
      <c r="C73" t="s">
        <v>10</v>
      </c>
      <c r="D73" t="s">
        <v>136</v>
      </c>
      <c r="E73" t="e">
        <f>united way too easy</f>
        <v>#NAME?</v>
      </c>
      <c r="F73" t="s">
        <v>137</v>
      </c>
      <c r="G73" s="1">
        <v>42966.731238425928</v>
      </c>
      <c r="H73" t="s">
        <v>138</v>
      </c>
    </row>
    <row r="74" spans="1:8">
      <c r="A74">
        <v>8.8990209650560998E+17</v>
      </c>
      <c r="B74" t="s">
        <v>5135</v>
      </c>
      <c r="C74" t="s">
        <v>18</v>
      </c>
      <c r="D74" t="s">
        <v>136</v>
      </c>
      <c r="E74" t="e">
        <f>_xlfn.SINGLE(NoCal_530 _xlfn.SINGLE(Delta _xlfn.SINGLE(Crystalball1976 I prefer to keep My blood inside My body thanks.)))</f>
        <v>#NAME?</v>
      </c>
      <c r="F74" t="s">
        <v>139</v>
      </c>
      <c r="G74" s="1">
        <v>42941.733425925922</v>
      </c>
      <c r="H74" t="s">
        <v>140</v>
      </c>
    </row>
    <row r="75" spans="1:8">
      <c r="A75">
        <v>8.6284011500938394E+17</v>
      </c>
      <c r="B75" t="s">
        <v>5134</v>
      </c>
      <c r="C75" t="s">
        <v>7</v>
      </c>
      <c r="D75" t="s">
        <v>136</v>
      </c>
      <c r="E75" t="s">
        <v>141</v>
      </c>
      <c r="G75" s="1">
        <v>42867.056574074071</v>
      </c>
    </row>
    <row r="76" spans="1:8">
      <c r="A76">
        <v>8.36259036148432E+17</v>
      </c>
      <c r="B76" t="s">
        <v>5134</v>
      </c>
      <c r="C76" t="s">
        <v>7</v>
      </c>
      <c r="D76" t="s">
        <v>136</v>
      </c>
      <c r="E76" t="s">
        <v>142</v>
      </c>
      <c r="G76" s="1">
        <v>42793.706770833334</v>
      </c>
    </row>
    <row r="77" spans="1:8">
      <c r="A77">
        <v>8.1281818649214899E+17</v>
      </c>
      <c r="B77" t="s">
        <v>5134</v>
      </c>
      <c r="C77" t="s">
        <v>7</v>
      </c>
      <c r="D77" t="s">
        <v>136</v>
      </c>
      <c r="E77" t="s">
        <v>143</v>
      </c>
      <c r="F77" t="s">
        <v>144</v>
      </c>
      <c r="G77" s="1">
        <v>42729.022349537037</v>
      </c>
      <c r="H77" t="s">
        <v>145</v>
      </c>
    </row>
    <row r="78" spans="1:8">
      <c r="A78">
        <v>7.7505248170127706E+17</v>
      </c>
      <c r="B78" t="s">
        <v>5134</v>
      </c>
      <c r="C78" t="s">
        <v>7</v>
      </c>
      <c r="D78" t="s">
        <v>136</v>
      </c>
      <c r="E78" t="s">
        <v>146</v>
      </c>
      <c r="G78" s="1">
        <v>42624.808865740742</v>
      </c>
    </row>
    <row r="79" spans="1:8">
      <c r="A79">
        <v>6.2793929091638797E+17</v>
      </c>
      <c r="B79" t="s">
        <v>5135</v>
      </c>
      <c r="C79" t="s">
        <v>7</v>
      </c>
      <c r="D79" t="s">
        <v>136</v>
      </c>
      <c r="E79" t="s">
        <v>147</v>
      </c>
      <c r="G79" s="1">
        <v>42218.853796296295</v>
      </c>
    </row>
    <row r="80" spans="1:8">
      <c r="A80">
        <v>9.2643609552871002E+17</v>
      </c>
      <c r="B80" t="s">
        <v>5135</v>
      </c>
      <c r="C80" t="s">
        <v>18</v>
      </c>
      <c r="D80" t="s">
        <v>148</v>
      </c>
      <c r="E80" t="s">
        <v>149</v>
      </c>
      <c r="F80" t="s">
        <v>150</v>
      </c>
      <c r="G80" s="1">
        <v>43042.548055555555</v>
      </c>
      <c r="H80" t="s">
        <v>151</v>
      </c>
    </row>
    <row r="81" spans="1:8">
      <c r="A81">
        <v>8.9930700943415706E+17</v>
      </c>
      <c r="B81" t="s">
        <v>5134</v>
      </c>
      <c r="C81" t="s">
        <v>18</v>
      </c>
      <c r="D81" t="s">
        <v>148</v>
      </c>
      <c r="E81" t="s">
        <v>152</v>
      </c>
      <c r="F81" t="s">
        <v>153</v>
      </c>
      <c r="G81" s="1">
        <v>42967.686041666668</v>
      </c>
      <c r="H81" t="s">
        <v>154</v>
      </c>
    </row>
    <row r="82" spans="1:8">
      <c r="A82">
        <v>4.3187885738664698E+17</v>
      </c>
      <c r="B82" t="s">
        <v>5134</v>
      </c>
      <c r="C82" t="s">
        <v>10</v>
      </c>
      <c r="D82" t="s">
        <v>148</v>
      </c>
      <c r="E82" t="s">
        <v>155</v>
      </c>
      <c r="G82" s="1">
        <v>41677.830069444448</v>
      </c>
    </row>
    <row r="83" spans="1:8">
      <c r="A83">
        <v>8.5780150124225702E+17</v>
      </c>
      <c r="B83" t="s">
        <v>5135</v>
      </c>
      <c r="C83" t="s">
        <v>15</v>
      </c>
      <c r="D83" t="s">
        <v>156</v>
      </c>
      <c r="E83" t="s">
        <v>157</v>
      </c>
      <c r="G83" s="1">
        <v>42853.152650462966</v>
      </c>
    </row>
    <row r="84" spans="1:8">
      <c r="A84">
        <v>7.1567219449232499E+17</v>
      </c>
      <c r="B84" t="s">
        <v>5135</v>
      </c>
      <c r="C84" t="s">
        <v>38</v>
      </c>
      <c r="D84" t="s">
        <v>158</v>
      </c>
      <c r="E84" t="s">
        <v>159</v>
      </c>
      <c r="G84" s="1">
        <v>42460.950486111113</v>
      </c>
    </row>
    <row r="85" spans="1:8">
      <c r="A85">
        <v>7.5989449558859302E+17</v>
      </c>
      <c r="B85" t="s">
        <v>5134</v>
      </c>
      <c r="C85" t="s">
        <v>18</v>
      </c>
      <c r="D85" t="s">
        <v>160</v>
      </c>
      <c r="E85" t="s">
        <v>161</v>
      </c>
      <c r="G85" s="1">
        <v>42582.980787037035</v>
      </c>
    </row>
    <row r="86" spans="1:8">
      <c r="A86">
        <v>7.5945953071962906E+17</v>
      </c>
      <c r="B86" t="s">
        <v>5134</v>
      </c>
      <c r="C86" t="s">
        <v>18</v>
      </c>
      <c r="D86" t="s">
        <v>160</v>
      </c>
      <c r="E86" t="s">
        <v>162</v>
      </c>
      <c r="G86" s="1">
        <v>42581.780509259261</v>
      </c>
    </row>
    <row r="87" spans="1:8">
      <c r="A87">
        <v>7.5915265888842099E+17</v>
      </c>
      <c r="B87" t="s">
        <v>5134</v>
      </c>
      <c r="C87" t="s">
        <v>18</v>
      </c>
      <c r="D87" t="s">
        <v>160</v>
      </c>
      <c r="E87" t="s">
        <v>163</v>
      </c>
      <c r="G87" s="1">
        <v>42580.933703703704</v>
      </c>
    </row>
    <row r="88" spans="1:8">
      <c r="A88">
        <v>8.5179225136580595E+17</v>
      </c>
      <c r="B88" t="s">
        <v>5134</v>
      </c>
      <c r="C88" t="s">
        <v>10</v>
      </c>
      <c r="D88" t="s">
        <v>164</v>
      </c>
      <c r="E88" t="s">
        <v>165</v>
      </c>
      <c r="F88" t="s">
        <v>166</v>
      </c>
      <c r="G88" s="1">
        <v>42836.570277777777</v>
      </c>
      <c r="H88" t="s">
        <v>167</v>
      </c>
    </row>
    <row r="89" spans="1:8">
      <c r="A89">
        <v>8.5145783106478797E+17</v>
      </c>
      <c r="B89" t="s">
        <v>5134</v>
      </c>
      <c r="C89" t="s">
        <v>10</v>
      </c>
      <c r="D89" t="s">
        <v>168</v>
      </c>
      <c r="E89" t="s">
        <v>169</v>
      </c>
      <c r="G89" s="1">
        <v>42835.647453703707</v>
      </c>
    </row>
    <row r="90" spans="1:8">
      <c r="A90">
        <v>7.7443115501363994E+17</v>
      </c>
      <c r="B90" t="s">
        <v>5134</v>
      </c>
      <c r="C90" t="s">
        <v>10</v>
      </c>
      <c r="D90" t="s">
        <v>170</v>
      </c>
      <c r="E90" t="e">
        <f>_xlfn.SINGLE(yoda _xlfn.SINGLE(united same))</f>
        <v>#NAME?</v>
      </c>
      <c r="G90" s="1">
        <v>42623.094328703701</v>
      </c>
    </row>
    <row r="91" spans="1:8">
      <c r="A91">
        <v>8.1162254579131494E+17</v>
      </c>
      <c r="B91" t="s">
        <v>5134</v>
      </c>
      <c r="C91" t="s">
        <v>18</v>
      </c>
      <c r="D91" t="s">
        <v>171</v>
      </c>
      <c r="E91" t="s">
        <v>172</v>
      </c>
      <c r="G91" s="1">
        <v>42725.723009259258</v>
      </c>
    </row>
    <row r="92" spans="1:8">
      <c r="A92">
        <v>8.56939146161664E+17</v>
      </c>
      <c r="B92" t="s">
        <v>5134</v>
      </c>
      <c r="C92" t="s">
        <v>7</v>
      </c>
      <c r="D92" t="s">
        <v>173</v>
      </c>
      <c r="E92" t="e">
        <f>_xlfn.SINGLE(G__Taylor _xlfn.SINGLE(aairwaves now _xlfn.SINGLE(AmericanAir)))</f>
        <v>#NAME?</v>
      </c>
      <c r="G92" s="1">
        <v>42850.773009259261</v>
      </c>
    </row>
    <row r="93" spans="1:8">
      <c r="A93">
        <v>8.2547893623049805E+17</v>
      </c>
      <c r="B93" t="s">
        <v>5134</v>
      </c>
      <c r="C93" t="s">
        <v>7</v>
      </c>
      <c r="D93" t="s">
        <v>174</v>
      </c>
      <c r="E93" t="s">
        <v>175</v>
      </c>
      <c r="G93" s="1">
        <v>42763.959363425929</v>
      </c>
    </row>
    <row r="94" spans="1:8">
      <c r="A94">
        <v>8.0850330124335898E+17</v>
      </c>
      <c r="B94" t="s">
        <v>5134</v>
      </c>
      <c r="C94" t="s">
        <v>18</v>
      </c>
      <c r="D94" t="s">
        <v>174</v>
      </c>
      <c r="E94" t="s">
        <v>176</v>
      </c>
      <c r="G94" s="1">
        <v>42717.115532407406</v>
      </c>
    </row>
    <row r="95" spans="1:8">
      <c r="A95">
        <v>8.3744740830493005E+17</v>
      </c>
      <c r="B95" t="s">
        <v>5135</v>
      </c>
      <c r="C95" t="s">
        <v>7</v>
      </c>
      <c r="D95" t="s">
        <v>177</v>
      </c>
      <c r="E95" t="s">
        <v>178</v>
      </c>
      <c r="F95" t="s">
        <v>179</v>
      </c>
      <c r="G95" s="1">
        <v>42796.98605324074</v>
      </c>
      <c r="H95" t="s">
        <v>180</v>
      </c>
    </row>
    <row r="96" spans="1:8">
      <c r="A96">
        <v>7.17829801520848E+17</v>
      </c>
      <c r="B96" t="s">
        <v>5134</v>
      </c>
      <c r="C96" t="s">
        <v>7</v>
      </c>
      <c r="D96" t="s">
        <v>177</v>
      </c>
      <c r="E96" t="e">
        <f>AmericanAir   How do I get a copy of My receipt for recent travel? Can\u2019t find it anywhere on the web site</f>
        <v>#NAME?</v>
      </c>
      <c r="F96" t="s">
        <v>94</v>
      </c>
      <c r="G96" s="1">
        <v>42466.904340277775</v>
      </c>
      <c r="H96" t="s">
        <v>95</v>
      </c>
    </row>
    <row r="97" spans="1:8">
      <c r="A97">
        <v>8.9860172168067802E+17</v>
      </c>
      <c r="B97" t="s">
        <v>5135</v>
      </c>
      <c r="C97" t="s">
        <v>41</v>
      </c>
      <c r="D97" t="s">
        <v>181</v>
      </c>
      <c r="E97" t="s">
        <v>182</v>
      </c>
      <c r="G97" s="1">
        <v>42965.739814814813</v>
      </c>
    </row>
    <row r="98" spans="1:8">
      <c r="A98">
        <v>9.2759771202291699E+17</v>
      </c>
      <c r="B98" t="s">
        <v>5135</v>
      </c>
      <c r="C98" t="s">
        <v>41</v>
      </c>
      <c r="D98" t="s">
        <v>183</v>
      </c>
      <c r="E98" t="s">
        <v>184</v>
      </c>
      <c r="G98" s="1">
        <v>43045.753506944442</v>
      </c>
    </row>
    <row r="99" spans="1:8">
      <c r="A99">
        <v>8.8741704094791603E+17</v>
      </c>
      <c r="B99" t="s">
        <v>5135</v>
      </c>
      <c r="C99" t="s">
        <v>18</v>
      </c>
      <c r="D99" t="s">
        <v>185</v>
      </c>
      <c r="E99" t="s">
        <v>186</v>
      </c>
      <c r="G99" s="1">
        <v>42934.875972222224</v>
      </c>
    </row>
    <row r="100" spans="1:8">
      <c r="A100">
        <v>8.7154813114135296E+17</v>
      </c>
      <c r="B100" t="s">
        <v>5134</v>
      </c>
      <c r="C100" t="s">
        <v>7</v>
      </c>
      <c r="D100" t="s">
        <v>187</v>
      </c>
      <c r="E100" t="s">
        <v>188</v>
      </c>
      <c r="F100" t="s">
        <v>189</v>
      </c>
      <c r="G100" s="1">
        <v>42891.086122685185</v>
      </c>
      <c r="H100" t="s">
        <v>190</v>
      </c>
    </row>
    <row r="101" spans="1:8">
      <c r="A101">
        <v>7.4277541794630797E+17</v>
      </c>
      <c r="B101" t="s">
        <v>5134</v>
      </c>
      <c r="C101" t="s">
        <v>7</v>
      </c>
      <c r="D101" t="s">
        <v>191</v>
      </c>
      <c r="E101" t="s">
        <v>192</v>
      </c>
      <c r="F101" t="s">
        <v>144</v>
      </c>
      <c r="G101" s="1">
        <v>42535.74113425926</v>
      </c>
      <c r="H101" t="s">
        <v>145</v>
      </c>
    </row>
    <row r="102" spans="1:8">
      <c r="A102">
        <v>5.6119939417991898E+17</v>
      </c>
      <c r="B102" t="s">
        <v>5134</v>
      </c>
      <c r="C102" t="s">
        <v>7</v>
      </c>
      <c r="D102" t="s">
        <v>191</v>
      </c>
      <c r="E102" t="e">
        <f>AmericanAir   not Great when you get bumped from first to coach.  I paid for first</f>
        <v>#NAME?</v>
      </c>
      <c r="G102" s="1">
        <v>42034.686759259261</v>
      </c>
    </row>
    <row r="103" spans="1:8">
      <c r="A103">
        <v>8.2242498119585306E+17</v>
      </c>
      <c r="B103" t="s">
        <v>5135</v>
      </c>
      <c r="C103" t="s">
        <v>15</v>
      </c>
      <c r="D103" t="s">
        <v>193</v>
      </c>
      <c r="E103" t="s">
        <v>194</v>
      </c>
      <c r="G103" s="1">
        <v>42755.532060185185</v>
      </c>
    </row>
    <row r="104" spans="1:8">
      <c r="A104">
        <v>6.5400518597542195E+17</v>
      </c>
      <c r="B104" t="s">
        <v>5135</v>
      </c>
      <c r="C104" t="s">
        <v>15</v>
      </c>
      <c r="D104" t="s">
        <v>193</v>
      </c>
      <c r="E104" t="s">
        <v>195</v>
      </c>
      <c r="G104" s="1">
        <v>42290.781956018516</v>
      </c>
    </row>
    <row r="105" spans="1:8">
      <c r="A105">
        <v>8.6551739980557901E+17</v>
      </c>
      <c r="B105" t="s">
        <v>5134</v>
      </c>
      <c r="C105" t="s">
        <v>10</v>
      </c>
      <c r="D105" t="s">
        <v>196</v>
      </c>
      <c r="E105" t="e">
        <f>_xlfn.SINGLE(moody_meagan _xlfn.SINGLE(united Safe [2]!\U0001f6eb))</f>
        <v>#NAME?</v>
      </c>
      <c r="G105" s="1">
        <v>42874.444479166668</v>
      </c>
    </row>
    <row r="106" spans="1:8">
      <c r="A106">
        <v>8.5157648742561306E+17</v>
      </c>
      <c r="B106" t="s">
        <v>5134</v>
      </c>
      <c r="C106" t="s">
        <v>10</v>
      </c>
      <c r="D106" t="s">
        <v>197</v>
      </c>
      <c r="E106" t="s">
        <v>198</v>
      </c>
      <c r="G106" s="1">
        <v>42835.97488425926</v>
      </c>
    </row>
    <row r="107" spans="1:8">
      <c r="A107">
        <v>9.27976917206208E+17</v>
      </c>
      <c r="B107" t="s">
        <v>5134</v>
      </c>
      <c r="C107" t="s">
        <v>10</v>
      </c>
      <c r="D107" t="s">
        <v>199</v>
      </c>
      <c r="E107" t="s">
        <v>200</v>
      </c>
      <c r="G107" s="1">
        <v>43046.799907407411</v>
      </c>
    </row>
    <row r="108" spans="1:8">
      <c r="A108">
        <v>8.8731808966216E+17</v>
      </c>
      <c r="B108" t="s">
        <v>5135</v>
      </c>
      <c r="C108" t="s">
        <v>15</v>
      </c>
      <c r="D108" t="s">
        <v>201</v>
      </c>
      <c r="E108" t="s">
        <v>202</v>
      </c>
      <c r="F108" t="s">
        <v>203</v>
      </c>
      <c r="G108" s="1">
        <v>42934.602916666663</v>
      </c>
      <c r="H108" t="s">
        <v>204</v>
      </c>
    </row>
    <row r="109" spans="1:8">
      <c r="A109">
        <v>7.5438130842871296E+17</v>
      </c>
      <c r="B109" t="s">
        <v>5135</v>
      </c>
      <c r="C109" t="s">
        <v>15</v>
      </c>
      <c r="D109" t="s">
        <v>205</v>
      </c>
      <c r="E109" t="s">
        <v>206</v>
      </c>
      <c r="F109" t="s">
        <v>207</v>
      </c>
      <c r="G109" s="1">
        <v>42567.767291666663</v>
      </c>
      <c r="H109" t="s">
        <v>208</v>
      </c>
    </row>
    <row r="110" spans="1:8">
      <c r="A110">
        <v>6.4814922550359603E+17</v>
      </c>
      <c r="B110" t="s">
        <v>5135</v>
      </c>
      <c r="C110" t="s">
        <v>15</v>
      </c>
      <c r="D110" t="s">
        <v>205</v>
      </c>
      <c r="E110" t="s">
        <v>209</v>
      </c>
      <c r="F110" t="s">
        <v>51</v>
      </c>
      <c r="G110" s="1">
        <v>42274.62259259259</v>
      </c>
      <c r="H110" t="s">
        <v>52</v>
      </c>
    </row>
    <row r="111" spans="1:8">
      <c r="A111">
        <v>5.9086148059521395E+17</v>
      </c>
      <c r="B111" t="s">
        <v>5134</v>
      </c>
      <c r="C111" t="s">
        <v>15</v>
      </c>
      <c r="D111" t="s">
        <v>205</v>
      </c>
      <c r="E111" t="e">
        <f>SouthwestAir well you may want to remind the staff at the airport that as they had No clue about it.</f>
        <v>#NAME?</v>
      </c>
      <c r="G111" s="1">
        <v>42116.538530092592</v>
      </c>
    </row>
    <row r="112" spans="1:8">
      <c r="A112">
        <v>8.8193559930911898E+17</v>
      </c>
      <c r="B112" t="s">
        <v>5134</v>
      </c>
      <c r="C112" t="s">
        <v>15</v>
      </c>
      <c r="D112" t="s">
        <v>210</v>
      </c>
      <c r="E112" t="s">
        <v>211</v>
      </c>
      <c r="G112" s="1">
        <v>42919.750081018516</v>
      </c>
    </row>
    <row r="113" spans="1:8">
      <c r="A113">
        <v>7.55279651459792E+17</v>
      </c>
      <c r="B113" t="s">
        <v>5134</v>
      </c>
      <c r="C113" t="s">
        <v>7</v>
      </c>
      <c r="D113" t="s">
        <v>210</v>
      </c>
      <c r="E113" t="s">
        <v>212</v>
      </c>
      <c r="G113" s="1">
        <v>42570.246238425927</v>
      </c>
    </row>
    <row r="114" spans="1:8">
      <c r="A114">
        <v>8.4755099141954304E+17</v>
      </c>
      <c r="B114" t="s">
        <v>5134</v>
      </c>
      <c r="C114" t="s">
        <v>15</v>
      </c>
      <c r="D114" t="s">
        <v>213</v>
      </c>
      <c r="E114" t="s">
        <v>214</v>
      </c>
      <c r="F114" t="s">
        <v>215</v>
      </c>
      <c r="G114" s="1">
        <v>42824.866631944446</v>
      </c>
      <c r="H114" t="s">
        <v>216</v>
      </c>
    </row>
    <row r="115" spans="1:8">
      <c r="A115">
        <v>8.8049624178365594E+17</v>
      </c>
      <c r="B115" t="s">
        <v>5134</v>
      </c>
      <c r="C115" t="s">
        <v>41</v>
      </c>
      <c r="D115" t="s">
        <v>217</v>
      </c>
      <c r="E115" t="s">
        <v>218</v>
      </c>
      <c r="G115" s="1">
        <v>42915.77820601852</v>
      </c>
    </row>
    <row r="116" spans="1:8">
      <c r="A116">
        <v>8.5149444744339405E+17</v>
      </c>
      <c r="B116" t="s">
        <v>5134</v>
      </c>
      <c r="C116" t="s">
        <v>10</v>
      </c>
      <c r="D116" t="s">
        <v>219</v>
      </c>
      <c r="E116" t="s">
        <v>220</v>
      </c>
      <c r="G116" s="1">
        <v>42835.748495370368</v>
      </c>
    </row>
    <row r="117" spans="1:8">
      <c r="A117">
        <v>8.1165208557377498E+17</v>
      </c>
      <c r="B117" t="s">
        <v>5134</v>
      </c>
      <c r="C117" t="s">
        <v>18</v>
      </c>
      <c r="D117" t="s">
        <v>221</v>
      </c>
      <c r="E117" t="s">
        <v>172</v>
      </c>
      <c r="G117" s="1">
        <v>42725.804525462961</v>
      </c>
    </row>
    <row r="118" spans="1:8">
      <c r="A118">
        <v>8.7681621373271603E+17</v>
      </c>
      <c r="B118" t="s">
        <v>5134</v>
      </c>
      <c r="C118" t="s">
        <v>18</v>
      </c>
      <c r="D118" t="s">
        <v>222</v>
      </c>
      <c r="E118" t="s">
        <v>223</v>
      </c>
      <c r="F118" t="s">
        <v>224</v>
      </c>
      <c r="G118" s="1">
        <v>42905.623263888891</v>
      </c>
      <c r="H118" t="s">
        <v>225</v>
      </c>
    </row>
    <row r="119" spans="1:8">
      <c r="A119">
        <v>8.4856739799275904E+17</v>
      </c>
      <c r="B119" t="s">
        <v>5134</v>
      </c>
      <c r="C119" t="s">
        <v>18</v>
      </c>
      <c r="D119" t="s">
        <v>222</v>
      </c>
      <c r="E119" t="s">
        <v>226</v>
      </c>
      <c r="G119" s="1">
        <v>42827.671377314815</v>
      </c>
    </row>
    <row r="120" spans="1:8">
      <c r="A120">
        <v>8.5333030105300096E+17</v>
      </c>
      <c r="B120" t="s">
        <v>5134</v>
      </c>
      <c r="C120" t="s">
        <v>10</v>
      </c>
      <c r="D120" t="s">
        <v>227</v>
      </c>
      <c r="E120" t="s">
        <v>228</v>
      </c>
      <c r="G120" s="1">
        <v>42840.81449074074</v>
      </c>
    </row>
    <row r="121" spans="1:8">
      <c r="A121">
        <v>7.3368190633250803E+17</v>
      </c>
      <c r="B121" t="s">
        <v>5134</v>
      </c>
      <c r="C121" t="s">
        <v>10</v>
      </c>
      <c r="D121" t="s">
        <v>229</v>
      </c>
      <c r="E121" t="s">
        <v>230</v>
      </c>
      <c r="F121" t="s">
        <v>231</v>
      </c>
      <c r="G121" s="1">
        <v>42510.647824074076</v>
      </c>
      <c r="H121" t="s">
        <v>232</v>
      </c>
    </row>
    <row r="122" spans="1:8">
      <c r="A122">
        <v>8.8803915061563302E+17</v>
      </c>
      <c r="B122" t="s">
        <v>5134</v>
      </c>
      <c r="C122" t="s">
        <v>18</v>
      </c>
      <c r="D122" t="s">
        <v>233</v>
      </c>
      <c r="E122" t="s">
        <v>234</v>
      </c>
      <c r="G122" s="1">
        <v>42936.592673611114</v>
      </c>
    </row>
    <row r="123" spans="1:8">
      <c r="A123">
        <v>5.0261646905914502E+17</v>
      </c>
      <c r="B123" t="s">
        <v>5134</v>
      </c>
      <c r="C123" t="s">
        <v>15</v>
      </c>
      <c r="D123" t="s">
        <v>235</v>
      </c>
      <c r="E123" t="s">
        <v>236</v>
      </c>
      <c r="G123" s="1">
        <v>41873.028692129628</v>
      </c>
    </row>
    <row r="124" spans="1:8">
      <c r="A124">
        <v>4.2057898121823802E+17</v>
      </c>
      <c r="B124" t="s">
        <v>5134</v>
      </c>
      <c r="C124" t="s">
        <v>18</v>
      </c>
      <c r="D124" t="s">
        <v>237</v>
      </c>
      <c r="E124" t="s">
        <v>238</v>
      </c>
      <c r="G124" s="1">
        <v>41646.648344907408</v>
      </c>
    </row>
    <row r="125" spans="1:8">
      <c r="A125">
        <v>8.8600714564015296E+17</v>
      </c>
      <c r="B125" t="s">
        <v>5134</v>
      </c>
      <c r="C125" t="s">
        <v>10</v>
      </c>
      <c r="D125" t="s">
        <v>239</v>
      </c>
      <c r="E125" t="s">
        <v>240</v>
      </c>
      <c r="F125" t="s">
        <v>241</v>
      </c>
      <c r="G125" s="1">
        <v>42930.985405092593</v>
      </c>
      <c r="H125" t="s">
        <v>242</v>
      </c>
    </row>
    <row r="126" spans="1:8">
      <c r="A126">
        <v>5.7068027886953997E+17</v>
      </c>
      <c r="B126" t="s">
        <v>5134</v>
      </c>
      <c r="C126" t="s">
        <v>10</v>
      </c>
      <c r="D126" t="s">
        <v>243</v>
      </c>
      <c r="E126" t="s">
        <v>244</v>
      </c>
      <c r="G126" s="1">
        <v>42060.849016203705</v>
      </c>
    </row>
    <row r="127" spans="1:8">
      <c r="A127">
        <v>4.7353768365066202E+17</v>
      </c>
      <c r="B127" t="s">
        <v>5134</v>
      </c>
      <c r="C127" t="s">
        <v>15</v>
      </c>
      <c r="D127" t="s">
        <v>243</v>
      </c>
      <c r="E127" t="s">
        <v>245</v>
      </c>
      <c r="G127" s="1">
        <v>41792.786527777775</v>
      </c>
    </row>
    <row r="128" spans="1:8">
      <c r="A128">
        <v>1.7815824054944099E+17</v>
      </c>
      <c r="B128" t="s">
        <v>5134</v>
      </c>
      <c r="C128" t="s">
        <v>10</v>
      </c>
      <c r="D128" t="s">
        <v>243</v>
      </c>
      <c r="E128" t="s">
        <v>246</v>
      </c>
      <c r="G128" s="1">
        <v>40977.694548611114</v>
      </c>
    </row>
    <row r="129" spans="1:8">
      <c r="A129">
        <v>8.9111929160883405E+17</v>
      </c>
      <c r="B129" t="s">
        <v>5134</v>
      </c>
      <c r="C129" t="s">
        <v>7</v>
      </c>
      <c r="D129" t="s">
        <v>247</v>
      </c>
      <c r="E129" t="s">
        <v>248</v>
      </c>
      <c r="F129" t="s">
        <v>249</v>
      </c>
      <c r="G129" s="1">
        <v>42945.092233796298</v>
      </c>
      <c r="H129" t="s">
        <v>250</v>
      </c>
    </row>
    <row r="130" spans="1:8">
      <c r="A130">
        <v>6.5439687250991104E+17</v>
      </c>
      <c r="B130" t="s">
        <v>5134</v>
      </c>
      <c r="C130" t="s">
        <v>15</v>
      </c>
      <c r="D130" t="s">
        <v>251</v>
      </c>
      <c r="E130" t="s">
        <v>252</v>
      </c>
      <c r="F130" t="s">
        <v>253</v>
      </c>
      <c r="G130" s="1">
        <v>42291.862812500003</v>
      </c>
      <c r="H130" t="s">
        <v>254</v>
      </c>
    </row>
    <row r="131" spans="1:8">
      <c r="A131">
        <v>6.4814676728079898E+17</v>
      </c>
      <c r="B131" t="s">
        <v>5135</v>
      </c>
      <c r="C131" t="s">
        <v>41</v>
      </c>
      <c r="D131" t="s">
        <v>251</v>
      </c>
      <c r="E131" t="s">
        <v>255</v>
      </c>
      <c r="F131" t="s">
        <v>253</v>
      </c>
      <c r="G131" s="1">
        <v>42274.615798611114</v>
      </c>
      <c r="H131" t="s">
        <v>254</v>
      </c>
    </row>
    <row r="132" spans="1:8">
      <c r="A132">
        <v>6.4788793321578394E+17</v>
      </c>
      <c r="B132" t="s">
        <v>5135</v>
      </c>
      <c r="C132" t="s">
        <v>41</v>
      </c>
      <c r="D132" t="s">
        <v>251</v>
      </c>
      <c r="E132" t="s">
        <v>256</v>
      </c>
      <c r="G132" s="1">
        <v>42273.901562500003</v>
      </c>
    </row>
    <row r="133" spans="1:8">
      <c r="A133">
        <v>5.7586598897075802E+17</v>
      </c>
      <c r="B133" t="s">
        <v>5134</v>
      </c>
      <c r="C133" t="s">
        <v>41</v>
      </c>
      <c r="D133" t="s">
        <v>251</v>
      </c>
      <c r="E133" t="s">
        <v>257</v>
      </c>
      <c r="G133" s="1">
        <v>42075.158854166664</v>
      </c>
    </row>
    <row r="134" spans="1:8">
      <c r="A134">
        <v>5.2290680779547802E+17</v>
      </c>
      <c r="B134" t="s">
        <v>5134</v>
      </c>
      <c r="C134" t="s">
        <v>7</v>
      </c>
      <c r="D134" t="s">
        <v>251</v>
      </c>
      <c r="E134" t="s">
        <v>258</v>
      </c>
      <c r="F134" t="s">
        <v>259</v>
      </c>
      <c r="G134" s="1">
        <v>41929.01935185185</v>
      </c>
      <c r="H134" t="s">
        <v>180</v>
      </c>
    </row>
    <row r="135" spans="1:8">
      <c r="A135">
        <v>5.21082181691904E+17</v>
      </c>
      <c r="B135" t="s">
        <v>5134</v>
      </c>
      <c r="C135" t="s">
        <v>7</v>
      </c>
      <c r="D135" t="s">
        <v>251</v>
      </c>
      <c r="E135" t="s">
        <v>260</v>
      </c>
      <c r="F135" t="s">
        <v>261</v>
      </c>
      <c r="G135" s="1">
        <v>41923.984351851854</v>
      </c>
      <c r="H135" t="s">
        <v>262</v>
      </c>
    </row>
    <row r="136" spans="1:8">
      <c r="A136">
        <v>8.6855096577919296E+17</v>
      </c>
      <c r="B136" t="s">
        <v>5135</v>
      </c>
      <c r="C136" t="s">
        <v>7</v>
      </c>
      <c r="D136" t="s">
        <v>263</v>
      </c>
      <c r="E136" t="s">
        <v>264</v>
      </c>
      <c r="G136" s="1">
        <v>42882.815520833334</v>
      </c>
    </row>
    <row r="137" spans="1:8">
      <c r="A137">
        <v>8.1346053647822003E+17</v>
      </c>
      <c r="B137" t="s">
        <v>5134</v>
      </c>
      <c r="C137" t="s">
        <v>10</v>
      </c>
      <c r="D137" t="s">
        <v>263</v>
      </c>
      <c r="E137" t="e">
        <f>united thank u for listening. I know things go wrong. but people work hard in exchange for free time. u can do better. u must do better</f>
        <v>#NAME?</v>
      </c>
      <c r="F137" t="s">
        <v>265</v>
      </c>
      <c r="G137" s="1">
        <v>42730.794895833336</v>
      </c>
      <c r="H137" t="s">
        <v>266</v>
      </c>
    </row>
    <row r="138" spans="1:8">
      <c r="A138">
        <v>8.8943819214707494E+17</v>
      </c>
      <c r="B138" t="s">
        <v>5134</v>
      </c>
      <c r="C138" t="s">
        <v>41</v>
      </c>
      <c r="D138" t="s">
        <v>267</v>
      </c>
      <c r="E138" t="s">
        <v>268</v>
      </c>
      <c r="F138" t="s">
        <v>241</v>
      </c>
      <c r="G138" s="1">
        <v>42940.453287037039</v>
      </c>
      <c r="H138" t="s">
        <v>242</v>
      </c>
    </row>
    <row r="139" spans="1:8">
      <c r="A139">
        <v>9.2074146808349901E+17</v>
      </c>
      <c r="B139" t="s">
        <v>5134</v>
      </c>
      <c r="C139" t="s">
        <v>18</v>
      </c>
      <c r="D139" t="s">
        <v>269</v>
      </c>
      <c r="E139" t="s">
        <v>270</v>
      </c>
      <c r="G139" s="1">
        <v>43026.833877314813</v>
      </c>
    </row>
    <row r="140" spans="1:8">
      <c r="A140">
        <v>9.1559143343166195E+17</v>
      </c>
      <c r="B140" t="s">
        <v>5135</v>
      </c>
      <c r="C140" t="s">
        <v>18</v>
      </c>
      <c r="D140" t="s">
        <v>269</v>
      </c>
      <c r="E140" t="s">
        <v>271</v>
      </c>
      <c r="G140" s="1">
        <v>43012.622488425928</v>
      </c>
    </row>
    <row r="141" spans="1:8">
      <c r="A141">
        <v>8.4676147436209306E+17</v>
      </c>
      <c r="B141" t="s">
        <v>5134</v>
      </c>
      <c r="C141" t="s">
        <v>41</v>
      </c>
      <c r="D141" t="s">
        <v>272</v>
      </c>
      <c r="E141" t="s">
        <v>273</v>
      </c>
      <c r="G141" s="1">
        <v>42822.687986111108</v>
      </c>
    </row>
    <row r="142" spans="1:8">
      <c r="A142">
        <v>8.5164642203856397E+17</v>
      </c>
      <c r="B142" t="s">
        <v>5134</v>
      </c>
      <c r="C142" t="s">
        <v>10</v>
      </c>
      <c r="D142" t="s">
        <v>274</v>
      </c>
      <c r="E142" t="s">
        <v>275</v>
      </c>
      <c r="G142" s="1">
        <v>42836.167870370373</v>
      </c>
    </row>
    <row r="143" spans="1:8">
      <c r="A143">
        <v>8.3717542177071501E+17</v>
      </c>
      <c r="B143" t="s">
        <v>5135</v>
      </c>
      <c r="C143" t="s">
        <v>15</v>
      </c>
      <c r="D143" t="s">
        <v>276</v>
      </c>
      <c r="E143" t="s">
        <v>277</v>
      </c>
      <c r="G143" s="1">
        <v>42796.235520833332</v>
      </c>
    </row>
    <row r="144" spans="1:8">
      <c r="A144">
        <v>8.1176004713071002E+17</v>
      </c>
      <c r="B144" t="s">
        <v>5134</v>
      </c>
      <c r="C144" t="s">
        <v>15</v>
      </c>
      <c r="D144" t="s">
        <v>276</v>
      </c>
      <c r="E144" t="s">
        <v>278</v>
      </c>
      <c r="F144" t="s">
        <v>279</v>
      </c>
      <c r="G144" s="1">
        <v>42726.102442129632</v>
      </c>
      <c r="H144" t="s">
        <v>280</v>
      </c>
    </row>
    <row r="145" spans="1:8">
      <c r="A145">
        <v>8.8897735056997094E+17</v>
      </c>
      <c r="B145" t="s">
        <v>5134</v>
      </c>
      <c r="C145" t="s">
        <v>10</v>
      </c>
      <c r="D145" t="s">
        <v>281</v>
      </c>
      <c r="E145" t="s">
        <v>282</v>
      </c>
      <c r="F145" t="s">
        <v>283</v>
      </c>
      <c r="G145" s="1">
        <v>42939.181608796294</v>
      </c>
      <c r="H145" t="s">
        <v>27</v>
      </c>
    </row>
    <row r="146" spans="1:8">
      <c r="A146">
        <v>5.74054243969208E+17</v>
      </c>
      <c r="B146" t="s">
        <v>5134</v>
      </c>
      <c r="C146" t="s">
        <v>10</v>
      </c>
      <c r="D146" t="s">
        <v>284</v>
      </c>
      <c r="E146" t="s">
        <v>285</v>
      </c>
      <c r="G146" s="1">
        <v>42070.159386574072</v>
      </c>
    </row>
    <row r="147" spans="1:8">
      <c r="A147">
        <v>7.4034520987208E+17</v>
      </c>
      <c r="B147" t="s">
        <v>5135</v>
      </c>
      <c r="C147" t="s">
        <v>7</v>
      </c>
      <c r="D147" t="s">
        <v>286</v>
      </c>
      <c r="E147" t="s">
        <v>287</v>
      </c>
      <c r="G147" s="1">
        <v>42529.035034722219</v>
      </c>
    </row>
    <row r="148" spans="1:8">
      <c r="A148">
        <v>6.4412604452665306E+17</v>
      </c>
      <c r="B148" t="s">
        <v>5134</v>
      </c>
      <c r="C148" t="s">
        <v>41</v>
      </c>
      <c r="D148" t="s">
        <v>286</v>
      </c>
      <c r="E148" t="s">
        <v>288</v>
      </c>
      <c r="G148" s="1">
        <v>42263.52071759259</v>
      </c>
    </row>
    <row r="149" spans="1:8">
      <c r="A149">
        <v>6.1160715809082496E+17</v>
      </c>
      <c r="B149" t="s">
        <v>5135</v>
      </c>
      <c r="C149" t="s">
        <v>41</v>
      </c>
      <c r="D149" t="s">
        <v>286</v>
      </c>
      <c r="E149" t="s">
        <v>289</v>
      </c>
      <c r="G149" s="1">
        <v>42173.785694444443</v>
      </c>
    </row>
    <row r="150" spans="1:8">
      <c r="A150">
        <v>6.0153547512028301E+17</v>
      </c>
      <c r="B150" t="s">
        <v>5135</v>
      </c>
      <c r="C150" t="s">
        <v>41</v>
      </c>
      <c r="D150" t="s">
        <v>286</v>
      </c>
      <c r="E150" t="s">
        <v>290</v>
      </c>
      <c r="G150" s="1">
        <v>42145.993136574078</v>
      </c>
    </row>
    <row r="151" spans="1:8">
      <c r="A151">
        <v>3.4664566629610202E+17</v>
      </c>
      <c r="B151" t="s">
        <v>5134</v>
      </c>
      <c r="C151" t="s">
        <v>7</v>
      </c>
      <c r="D151" t="s">
        <v>291</v>
      </c>
      <c r="E151" t="e">
        <f>_xlfn.SINGLE(AmericanAir it is of concern to cramp people even more), even for short hauls.  Surely these will be the cheapest\nseats.  _xlfn.SINGLE(PeterSGreenberg)</f>
        <v>#NAME?</v>
      </c>
      <c r="G151" s="1">
        <v>41442.631261574075</v>
      </c>
    </row>
    <row r="152" spans="1:8">
      <c r="A152">
        <v>3.4663510354548301E+17</v>
      </c>
      <c r="B152" t="s">
        <v>5134</v>
      </c>
      <c r="C152" t="s">
        <v>7</v>
      </c>
      <c r="D152" t="s">
        <v>291</v>
      </c>
      <c r="E152" t="s">
        <v>292</v>
      </c>
      <c r="G152" s="1">
        <v>41442.602118055554</v>
      </c>
    </row>
    <row r="153" spans="1:8">
      <c r="A153">
        <v>8.8677239025185498E+17</v>
      </c>
      <c r="B153" t="s">
        <v>5134</v>
      </c>
      <c r="C153" t="s">
        <v>18</v>
      </c>
      <c r="D153" t="s">
        <v>293</v>
      </c>
      <c r="E153" t="s">
        <v>294</v>
      </c>
      <c r="G153" s="1">
        <v>42933.097071759257</v>
      </c>
    </row>
    <row r="154" spans="1:8">
      <c r="A154">
        <v>9.1558440495269798E+17</v>
      </c>
      <c r="B154" t="s">
        <v>5135</v>
      </c>
      <c r="C154" t="s">
        <v>18</v>
      </c>
      <c r="D154" t="s">
        <v>295</v>
      </c>
      <c r="E154" t="s">
        <v>271</v>
      </c>
      <c r="G154" s="1">
        <v>43012.603090277778</v>
      </c>
    </row>
    <row r="155" spans="1:8">
      <c r="A155">
        <v>8.1647417866056E+17</v>
      </c>
      <c r="B155" t="s">
        <v>5135</v>
      </c>
      <c r="C155" t="s">
        <v>7</v>
      </c>
      <c r="D155" t="s">
        <v>296</v>
      </c>
      <c r="E155" t="s">
        <v>297</v>
      </c>
      <c r="G155" s="1">
        <v>42739.110972222225</v>
      </c>
    </row>
    <row r="156" spans="1:8">
      <c r="A156">
        <v>8.2173902228442304E+17</v>
      </c>
      <c r="B156" t="s">
        <v>5134</v>
      </c>
      <c r="C156" t="s">
        <v>15</v>
      </c>
      <c r="D156" t="s">
        <v>298</v>
      </c>
      <c r="E156" t="s">
        <v>299</v>
      </c>
      <c r="F156" t="s">
        <v>300</v>
      </c>
      <c r="G156" s="1">
        <v>42753.639166666668</v>
      </c>
      <c r="H156" t="s">
        <v>301</v>
      </c>
    </row>
    <row r="157" spans="1:8">
      <c r="A157">
        <v>9.0290452362618394E+17</v>
      </c>
      <c r="B157" t="s">
        <v>5134</v>
      </c>
      <c r="C157" t="s">
        <v>10</v>
      </c>
      <c r="D157" t="s">
        <v>302</v>
      </c>
      <c r="E157" t="s">
        <v>303</v>
      </c>
      <c r="G157" s="1">
        <v>42977.613287037035</v>
      </c>
    </row>
    <row r="158" spans="1:8">
      <c r="A158">
        <v>6.1021868824402304E+17</v>
      </c>
      <c r="B158" t="s">
        <v>5134</v>
      </c>
      <c r="C158" t="s">
        <v>7</v>
      </c>
      <c r="D158" t="s">
        <v>304</v>
      </c>
      <c r="E158" t="s">
        <v>305</v>
      </c>
      <c r="G158" s="1">
        <v>42169.954247685186</v>
      </c>
    </row>
    <row r="159" spans="1:8">
      <c r="A159">
        <v>9.0832957864456102E+17</v>
      </c>
      <c r="B159" t="s">
        <v>5134</v>
      </c>
      <c r="C159" t="s">
        <v>41</v>
      </c>
      <c r="D159" t="s">
        <v>306</v>
      </c>
      <c r="E159" t="s">
        <v>307</v>
      </c>
      <c r="G159" s="1">
        <v>42992.583587962959</v>
      </c>
    </row>
    <row r="160" spans="1:8">
      <c r="A160">
        <v>8.5030361765136294E+17</v>
      </c>
      <c r="B160" t="s">
        <v>5134</v>
      </c>
      <c r="C160" t="s">
        <v>18</v>
      </c>
      <c r="D160" t="s">
        <v>308</v>
      </c>
      <c r="E160" t="s">
        <v>309</v>
      </c>
      <c r="F160" t="s">
        <v>310</v>
      </c>
      <c r="G160" s="1">
        <v>42832.462430555555</v>
      </c>
      <c r="H160" t="s">
        <v>311</v>
      </c>
    </row>
    <row r="161" spans="1:8">
      <c r="A161">
        <v>8.6236683875097805E+17</v>
      </c>
      <c r="B161" t="s">
        <v>5135</v>
      </c>
      <c r="C161" t="s">
        <v>15</v>
      </c>
      <c r="D161" t="s">
        <v>312</v>
      </c>
      <c r="E161" t="s">
        <v>313</v>
      </c>
      <c r="G161" s="1">
        <v>42865.750590277778</v>
      </c>
    </row>
    <row r="162" spans="1:8">
      <c r="A162">
        <v>9.27308235979264E+17</v>
      </c>
      <c r="B162" t="s">
        <v>5134</v>
      </c>
      <c r="C162" t="s">
        <v>41</v>
      </c>
      <c r="D162" t="s">
        <v>314</v>
      </c>
      <c r="E162" t="s">
        <v>315</v>
      </c>
      <c r="F162" t="s">
        <v>316</v>
      </c>
      <c r="G162" s="1">
        <v>43044.954699074071</v>
      </c>
      <c r="H162" t="s">
        <v>317</v>
      </c>
    </row>
    <row r="163" spans="1:8">
      <c r="A163">
        <v>8.5580334618308595E+17</v>
      </c>
      <c r="B163" t="s">
        <v>5134</v>
      </c>
      <c r="C163" t="s">
        <v>7</v>
      </c>
      <c r="D163" t="s">
        <v>318</v>
      </c>
      <c r="E163" t="s">
        <v>319</v>
      </c>
      <c r="G163" s="1">
        <v>42847.638796296298</v>
      </c>
    </row>
    <row r="164" spans="1:8">
      <c r="A164">
        <v>7.0178448440904896E+17</v>
      </c>
      <c r="B164" t="s">
        <v>5134</v>
      </c>
      <c r="C164" t="s">
        <v>41</v>
      </c>
      <c r="D164" t="s">
        <v>320</v>
      </c>
      <c r="E164" t="s">
        <v>321</v>
      </c>
      <c r="G164" s="1">
        <v>42422.627708333333</v>
      </c>
    </row>
    <row r="165" spans="1:8">
      <c r="A165">
        <v>8.2969455932410598E+17</v>
      </c>
      <c r="B165" t="s">
        <v>5134</v>
      </c>
      <c r="C165" t="s">
        <v>18</v>
      </c>
      <c r="D165" t="s">
        <v>322</v>
      </c>
      <c r="E165" t="s">
        <v>323</v>
      </c>
      <c r="G165" s="1">
        <v>42775.592268518521</v>
      </c>
    </row>
    <row r="166" spans="1:8">
      <c r="A166">
        <v>7.2181632969979405E+17</v>
      </c>
      <c r="B166" t="s">
        <v>5134</v>
      </c>
      <c r="C166" t="s">
        <v>7</v>
      </c>
      <c r="D166" t="s">
        <v>324</v>
      </c>
      <c r="E166" t="s">
        <v>325</v>
      </c>
      <c r="G166" s="1">
        <v>42477.905069444445</v>
      </c>
    </row>
    <row r="167" spans="1:8">
      <c r="A167">
        <v>3.8811098293065702E+17</v>
      </c>
      <c r="B167" t="s">
        <v>5135</v>
      </c>
      <c r="C167" t="s">
        <v>10</v>
      </c>
      <c r="D167" t="s">
        <v>326</v>
      </c>
      <c r="E167" t="s">
        <v>327</v>
      </c>
      <c r="G167" s="1">
        <v>41557.053738425922</v>
      </c>
    </row>
    <row r="168" spans="1:8">
      <c r="A168">
        <v>6.2563290390139597E+17</v>
      </c>
      <c r="B168" t="s">
        <v>5134</v>
      </c>
      <c r="C168" t="s">
        <v>7</v>
      </c>
      <c r="D168" t="s">
        <v>328</v>
      </c>
      <c r="E168" t="s">
        <v>329</v>
      </c>
      <c r="F168" t="s">
        <v>330</v>
      </c>
      <c r="G168" s="1">
        <v>42212.489374999997</v>
      </c>
      <c r="H168" t="s">
        <v>250</v>
      </c>
    </row>
    <row r="169" spans="1:8">
      <c r="A169">
        <v>5.9422420205335296E+17</v>
      </c>
      <c r="B169" t="s">
        <v>5134</v>
      </c>
      <c r="C169" t="s">
        <v>7</v>
      </c>
      <c r="D169" t="s">
        <v>328</v>
      </c>
      <c r="E169" t="s">
        <v>331</v>
      </c>
      <c r="F169" t="s">
        <v>332</v>
      </c>
      <c r="G169" s="1">
        <v>42125.817870370367</v>
      </c>
      <c r="H169" t="s">
        <v>262</v>
      </c>
    </row>
    <row r="170" spans="1:8">
      <c r="A170">
        <v>5.8150066646564403E+17</v>
      </c>
      <c r="B170" t="s">
        <v>5134</v>
      </c>
      <c r="C170" t="s">
        <v>7</v>
      </c>
      <c r="D170" t="s">
        <v>328</v>
      </c>
      <c r="E170" t="s">
        <v>333</v>
      </c>
      <c r="F170" t="s">
        <v>334</v>
      </c>
      <c r="G170" s="1">
        <v>42090.707604166666</v>
      </c>
      <c r="H170" t="s">
        <v>180</v>
      </c>
    </row>
    <row r="171" spans="1:8">
      <c r="A171">
        <v>5.7999252704397299E+17</v>
      </c>
      <c r="B171" t="s">
        <v>5134</v>
      </c>
      <c r="C171" t="s">
        <v>7</v>
      </c>
      <c r="D171" t="s">
        <v>328</v>
      </c>
      <c r="E171" t="s">
        <v>335</v>
      </c>
      <c r="F171" t="s">
        <v>330</v>
      </c>
      <c r="G171" s="1">
        <v>42086.545925925922</v>
      </c>
      <c r="H171" t="s">
        <v>250</v>
      </c>
    </row>
    <row r="172" spans="1:8">
      <c r="A172">
        <v>5.0583531849111098E+17</v>
      </c>
      <c r="B172" t="s">
        <v>5135</v>
      </c>
      <c r="C172" t="s">
        <v>7</v>
      </c>
      <c r="D172" t="s">
        <v>328</v>
      </c>
      <c r="E172" t="s">
        <v>336</v>
      </c>
      <c r="F172" t="s">
        <v>337</v>
      </c>
      <c r="G172" s="1">
        <v>41881.91101851852</v>
      </c>
      <c r="H172" t="s">
        <v>338</v>
      </c>
    </row>
    <row r="173" spans="1:8">
      <c r="A173">
        <v>5.0460653487026099E+17</v>
      </c>
      <c r="B173" t="s">
        <v>5134</v>
      </c>
      <c r="C173" t="s">
        <v>7</v>
      </c>
      <c r="D173" t="s">
        <v>328</v>
      </c>
      <c r="E173" t="s">
        <v>339</v>
      </c>
      <c r="F173" t="s">
        <v>330</v>
      </c>
      <c r="G173" s="1">
        <v>41878.520219907405</v>
      </c>
      <c r="H173" t="s">
        <v>250</v>
      </c>
    </row>
    <row r="174" spans="1:8">
      <c r="A174">
        <v>4.6231340100001702E+17</v>
      </c>
      <c r="B174" t="s">
        <v>5134</v>
      </c>
      <c r="C174" t="s">
        <v>7</v>
      </c>
      <c r="D174" t="s">
        <v>328</v>
      </c>
      <c r="E174" t="s">
        <v>340</v>
      </c>
      <c r="F174" t="s">
        <v>341</v>
      </c>
      <c r="G174" s="1">
        <v>41761.813402777778</v>
      </c>
      <c r="H174" t="s">
        <v>342</v>
      </c>
    </row>
    <row r="175" spans="1:8">
      <c r="A175">
        <v>3.6024354632800998E+17</v>
      </c>
      <c r="B175" t="s">
        <v>5134</v>
      </c>
      <c r="C175" t="s">
        <v>7</v>
      </c>
      <c r="D175" t="s">
        <v>328</v>
      </c>
      <c r="E175" t="s">
        <v>343</v>
      </c>
      <c r="G175" s="1">
        <v>41480.154270833336</v>
      </c>
    </row>
    <row r="176" spans="1:8">
      <c r="A176">
        <v>3.4245229689611398E+17</v>
      </c>
      <c r="B176" t="s">
        <v>5134</v>
      </c>
      <c r="C176" t="s">
        <v>7</v>
      </c>
      <c r="D176" t="s">
        <v>328</v>
      </c>
      <c r="E176" t="s">
        <v>344</v>
      </c>
      <c r="G176" s="1">
        <v>41431.05976851852</v>
      </c>
    </row>
    <row r="177" spans="1:8">
      <c r="A177">
        <v>7.6735229846487008E+16</v>
      </c>
      <c r="B177" t="s">
        <v>5134</v>
      </c>
      <c r="C177" t="s">
        <v>7</v>
      </c>
      <c r="D177" t="s">
        <v>328</v>
      </c>
      <c r="E177" t="s">
        <v>345</v>
      </c>
      <c r="G177" s="1">
        <v>40697.8203587963</v>
      </c>
    </row>
    <row r="178" spans="1:8">
      <c r="A178">
        <v>8.5256821786014106E+17</v>
      </c>
      <c r="B178" t="s">
        <v>5134</v>
      </c>
      <c r="C178" t="s">
        <v>10</v>
      </c>
      <c r="D178" t="s">
        <v>346</v>
      </c>
      <c r="E178" t="s">
        <v>347</v>
      </c>
      <c r="F178" t="s">
        <v>283</v>
      </c>
      <c r="G178" s="1">
        <v>42838.711539351854</v>
      </c>
      <c r="H178" t="s">
        <v>27</v>
      </c>
    </row>
    <row r="179" spans="1:8">
      <c r="A179">
        <v>7.63440876299296E+17</v>
      </c>
      <c r="B179" t="s">
        <v>5134</v>
      </c>
      <c r="C179" t="s">
        <v>7</v>
      </c>
      <c r="D179" t="s">
        <v>348</v>
      </c>
      <c r="E179" t="s">
        <v>349</v>
      </c>
      <c r="F179" t="s">
        <v>350</v>
      </c>
      <c r="G179" s="1">
        <v>42592.766932870371</v>
      </c>
      <c r="H179" t="s">
        <v>351</v>
      </c>
    </row>
    <row r="180" spans="1:8">
      <c r="A180">
        <v>8.6640288242524506E+17</v>
      </c>
      <c r="B180" t="s">
        <v>5134</v>
      </c>
      <c r="C180" t="s">
        <v>18</v>
      </c>
      <c r="D180" t="s">
        <v>352</v>
      </c>
      <c r="E180" t="s">
        <v>353</v>
      </c>
      <c r="G180" s="1">
        <v>42876.887939814813</v>
      </c>
    </row>
    <row r="181" spans="1:8">
      <c r="A181">
        <v>8.9436280018463898E+17</v>
      </c>
      <c r="B181" t="s">
        <v>5134</v>
      </c>
      <c r="C181" t="s">
        <v>7</v>
      </c>
      <c r="D181" t="s">
        <v>354</v>
      </c>
      <c r="E181" t="e">
        <f>_xlfn.SINGLE(anxiouscook _xlfn.SINGLE(AmericanAir What airport are you at?))</f>
        <v>#NAME?</v>
      </c>
      <c r="F181" t="s">
        <v>355</v>
      </c>
      <c r="G181" s="1">
        <v>42954.042615740742</v>
      </c>
      <c r="H181" t="s">
        <v>356</v>
      </c>
    </row>
    <row r="182" spans="1:8">
      <c r="A182">
        <v>9.0040739549042202E+17</v>
      </c>
      <c r="B182" t="s">
        <v>5134</v>
      </c>
      <c r="C182" t="s">
        <v>10</v>
      </c>
      <c r="D182" t="s">
        <v>357</v>
      </c>
      <c r="E182" t="s">
        <v>358</v>
      </c>
      <c r="F182" t="s">
        <v>359</v>
      </c>
      <c r="G182" s="1">
        <v>42970.72252314815</v>
      </c>
      <c r="H182" t="s">
        <v>360</v>
      </c>
    </row>
    <row r="183" spans="1:8">
      <c r="A183">
        <v>9.0018102023369498E+17</v>
      </c>
      <c r="B183" t="s">
        <v>5134</v>
      </c>
      <c r="C183" t="s">
        <v>10</v>
      </c>
      <c r="D183" t="s">
        <v>357</v>
      </c>
      <c r="E183" t="s">
        <v>361</v>
      </c>
      <c r="F183" t="s">
        <v>362</v>
      </c>
      <c r="G183" s="1">
        <v>42970.09784722222</v>
      </c>
      <c r="H183" t="s">
        <v>363</v>
      </c>
    </row>
    <row r="184" spans="1:8">
      <c r="A184">
        <v>8.9780129123318502E+17</v>
      </c>
      <c r="B184" t="s">
        <v>5135</v>
      </c>
      <c r="C184" t="s">
        <v>15</v>
      </c>
      <c r="D184" t="s">
        <v>364</v>
      </c>
      <c r="E184" t="s">
        <v>365</v>
      </c>
      <c r="G184" s="1">
        <v>42963.531041666669</v>
      </c>
    </row>
    <row r="185" spans="1:8">
      <c r="A185">
        <v>7.4759294741202099E+17</v>
      </c>
      <c r="B185" t="s">
        <v>5135</v>
      </c>
      <c r="C185" t="s">
        <v>18</v>
      </c>
      <c r="D185" t="s">
        <v>366</v>
      </c>
      <c r="E185" t="e">
        <f>Delta Another huge shoutout especially to John P. Customer service at Boston Logan. you made a challenging travel day much better.</f>
        <v>#NAME?</v>
      </c>
      <c r="G185" s="1">
        <v>42549.03497685185</v>
      </c>
    </row>
    <row r="186" spans="1:8">
      <c r="A186">
        <v>8.8059738601545306E+17</v>
      </c>
      <c r="B186" t="s">
        <v>5134</v>
      </c>
      <c r="C186" t="s">
        <v>18</v>
      </c>
      <c r="D186" t="s">
        <v>367</v>
      </c>
      <c r="E186" t="s">
        <v>368</v>
      </c>
      <c r="G186" s="1">
        <v>42916.057314814818</v>
      </c>
    </row>
    <row r="187" spans="1:8">
      <c r="A187">
        <v>8.5153520076506304E+17</v>
      </c>
      <c r="B187" t="s">
        <v>5134</v>
      </c>
      <c r="C187" t="s">
        <v>10</v>
      </c>
      <c r="D187" t="s">
        <v>369</v>
      </c>
      <c r="E187" t="s">
        <v>370</v>
      </c>
      <c r="G187" s="1">
        <v>42835.860960648148</v>
      </c>
    </row>
    <row r="188" spans="1:8">
      <c r="A188">
        <v>8.5146979583704602E+17</v>
      </c>
      <c r="B188" t="s">
        <v>5135</v>
      </c>
      <c r="C188" t="s">
        <v>10</v>
      </c>
      <c r="D188" t="s">
        <v>369</v>
      </c>
      <c r="E188" t="s">
        <v>371</v>
      </c>
      <c r="G188" s="1">
        <v>42835.680474537039</v>
      </c>
    </row>
    <row r="189" spans="1:8">
      <c r="A189">
        <v>7.9636498894025101E+17</v>
      </c>
      <c r="B189" t="s">
        <v>5134</v>
      </c>
      <c r="C189" t="s">
        <v>10</v>
      </c>
      <c r="D189" t="s">
        <v>372</v>
      </c>
      <c r="E189" t="s">
        <v>373</v>
      </c>
      <c r="G189" s="1">
        <v>42683.620173611111</v>
      </c>
    </row>
    <row r="190" spans="1:8">
      <c r="A190">
        <v>6.9460693422222899E+17</v>
      </c>
      <c r="B190" t="s">
        <v>5135</v>
      </c>
      <c r="C190" t="s">
        <v>15</v>
      </c>
      <c r="D190" t="s">
        <v>374</v>
      </c>
      <c r="E190" t="s">
        <v>375</v>
      </c>
      <c r="G190" s="1">
        <v>42402.821435185186</v>
      </c>
    </row>
    <row r="191" spans="1:8">
      <c r="A191">
        <v>6.7081392720328205E+17</v>
      </c>
      <c r="B191" t="s">
        <v>5135</v>
      </c>
      <c r="C191" t="s">
        <v>7</v>
      </c>
      <c r="D191" t="s">
        <v>376</v>
      </c>
      <c r="E191" t="s">
        <v>377</v>
      </c>
      <c r="G191" s="1">
        <v>42337.165254629632</v>
      </c>
    </row>
    <row r="192" spans="1:8">
      <c r="A192">
        <v>5.8807081746608102E+17</v>
      </c>
      <c r="B192" t="s">
        <v>5134</v>
      </c>
      <c r="C192" t="s">
        <v>15</v>
      </c>
      <c r="D192" t="s">
        <v>378</v>
      </c>
      <c r="E192" t="s">
        <v>379</v>
      </c>
      <c r="F192" t="s">
        <v>380</v>
      </c>
      <c r="G192" s="1">
        <v>42108.837766203702</v>
      </c>
      <c r="H192" t="s">
        <v>381</v>
      </c>
    </row>
    <row r="193" spans="1:8">
      <c r="A193">
        <v>5.3321261224771501E+17</v>
      </c>
      <c r="B193" t="s">
        <v>5134</v>
      </c>
      <c r="C193" t="s">
        <v>15</v>
      </c>
      <c r="D193" t="s">
        <v>378</v>
      </c>
      <c r="E193" t="s">
        <v>382</v>
      </c>
      <c r="G193" s="1">
        <v>41957.457962962966</v>
      </c>
    </row>
    <row r="194" spans="1:8">
      <c r="A194">
        <v>7.8771294964521306E+17</v>
      </c>
      <c r="B194" t="s">
        <v>5134</v>
      </c>
      <c r="C194" t="s">
        <v>18</v>
      </c>
      <c r="D194" t="s">
        <v>383</v>
      </c>
      <c r="E194" t="s">
        <v>384</v>
      </c>
      <c r="G194" s="1">
        <v>42659.745092592595</v>
      </c>
    </row>
    <row r="195" spans="1:8">
      <c r="A195">
        <v>8.5193274612122803E+17</v>
      </c>
      <c r="B195" t="s">
        <v>5134</v>
      </c>
      <c r="C195" t="s">
        <v>10</v>
      </c>
      <c r="D195" t="s">
        <v>385</v>
      </c>
      <c r="E195" t="s">
        <v>386</v>
      </c>
      <c r="F195" t="s">
        <v>387</v>
      </c>
      <c r="G195" s="1">
        <v>42836.957974537036</v>
      </c>
      <c r="H195" t="s">
        <v>388</v>
      </c>
    </row>
    <row r="196" spans="1:8">
      <c r="A196">
        <v>8.4503365554213197E+17</v>
      </c>
      <c r="B196" t="s">
        <v>5134</v>
      </c>
      <c r="C196" t="s">
        <v>18</v>
      </c>
      <c r="D196" t="s">
        <v>389</v>
      </c>
      <c r="E196" t="s">
        <v>390</v>
      </c>
      <c r="G196" s="1">
        <v>42817.920115740744</v>
      </c>
    </row>
    <row r="197" spans="1:8">
      <c r="A197">
        <v>5.6312962725879302E+17</v>
      </c>
      <c r="B197" t="s">
        <v>5135</v>
      </c>
      <c r="C197" t="s">
        <v>15</v>
      </c>
      <c r="D197" t="s">
        <v>391</v>
      </c>
      <c r="E197" t="s">
        <v>392</v>
      </c>
      <c r="G197" s="1">
        <v>42040.013194444444</v>
      </c>
    </row>
    <row r="198" spans="1:8">
      <c r="A198">
        <v>6.3423177872775501E+17</v>
      </c>
      <c r="B198" t="s">
        <v>5134</v>
      </c>
      <c r="C198" t="s">
        <v>18</v>
      </c>
      <c r="D198" t="s">
        <v>393</v>
      </c>
      <c r="E198" t="s">
        <v>394</v>
      </c>
      <c r="F198" t="s">
        <v>265</v>
      </c>
      <c r="G198" s="1">
        <v>42236.21775462963</v>
      </c>
      <c r="H198" t="s">
        <v>266</v>
      </c>
    </row>
    <row r="199" spans="1:8">
      <c r="A199">
        <v>6.3422777583079002E+17</v>
      </c>
      <c r="B199" t="s">
        <v>5134</v>
      </c>
      <c r="C199" t="s">
        <v>18</v>
      </c>
      <c r="D199" t="s">
        <v>393</v>
      </c>
      <c r="E199" t="s">
        <v>395</v>
      </c>
      <c r="F199" t="s">
        <v>265</v>
      </c>
      <c r="G199" s="1">
        <v>42236.206701388888</v>
      </c>
      <c r="H199" t="s">
        <v>266</v>
      </c>
    </row>
    <row r="200" spans="1:8">
      <c r="A200">
        <v>8.4607678935726797E+17</v>
      </c>
      <c r="B200" t="s">
        <v>5135</v>
      </c>
      <c r="C200" t="s">
        <v>10</v>
      </c>
      <c r="D200" t="s">
        <v>396</v>
      </c>
      <c r="E200" t="s">
        <v>397</v>
      </c>
      <c r="G200" s="1">
        <v>42820.798611111109</v>
      </c>
    </row>
    <row r="201" spans="1:8">
      <c r="A201">
        <v>9.0690027229490701E+17</v>
      </c>
      <c r="B201" t="s">
        <v>5135</v>
      </c>
      <c r="C201" t="s">
        <v>18</v>
      </c>
      <c r="D201" t="s">
        <v>398</v>
      </c>
      <c r="E201" t="s">
        <v>399</v>
      </c>
      <c r="F201" t="s">
        <v>400</v>
      </c>
      <c r="G201" s="1">
        <v>42988.639444444445</v>
      </c>
      <c r="H201" t="s">
        <v>401</v>
      </c>
    </row>
    <row r="202" spans="1:8">
      <c r="A202">
        <v>9.0504944599319706E+17</v>
      </c>
      <c r="B202" t="s">
        <v>5135</v>
      </c>
      <c r="C202" t="s">
        <v>18</v>
      </c>
      <c r="D202" t="s">
        <v>398</v>
      </c>
      <c r="E202" t="s">
        <v>402</v>
      </c>
      <c r="F202" t="s">
        <v>403</v>
      </c>
      <c r="G202" s="1">
        <v>42983.532141203701</v>
      </c>
      <c r="H202" t="s">
        <v>401</v>
      </c>
    </row>
    <row r="203" spans="1:8">
      <c r="A203">
        <v>8.9127346652732595E+17</v>
      </c>
      <c r="B203" t="s">
        <v>5135</v>
      </c>
      <c r="C203" t="s">
        <v>18</v>
      </c>
      <c r="D203" t="s">
        <v>398</v>
      </c>
      <c r="E203" t="s">
        <v>404</v>
      </c>
      <c r="F203" t="s">
        <v>403</v>
      </c>
      <c r="G203" s="1">
        <v>42945.517685185187</v>
      </c>
      <c r="H203" t="s">
        <v>401</v>
      </c>
    </row>
    <row r="204" spans="1:8">
      <c r="A204">
        <v>8.9091088902879206E+17</v>
      </c>
      <c r="B204" t="s">
        <v>5134</v>
      </c>
      <c r="C204" t="s">
        <v>18</v>
      </c>
      <c r="D204" t="s">
        <v>398</v>
      </c>
      <c r="E204" t="s">
        <v>405</v>
      </c>
      <c r="F204" t="s">
        <v>406</v>
      </c>
      <c r="G204" s="1">
        <v>42944.517152777778</v>
      </c>
      <c r="H204" t="s">
        <v>225</v>
      </c>
    </row>
    <row r="205" spans="1:8">
      <c r="A205">
        <v>8.8644101857635494E+17</v>
      </c>
      <c r="B205" t="s">
        <v>5134</v>
      </c>
      <c r="C205" t="s">
        <v>18</v>
      </c>
      <c r="D205" t="s">
        <v>398</v>
      </c>
      <c r="E205" t="e">
        <f>_xlfn.SINGLE(AnnCoulter _xlfn.SINGLE(Delta I will be sure to AWAYS fly Delta now. Anyone who disses you is amazing.))</f>
        <v>#NAME?</v>
      </c>
      <c r="G205" s="1">
        <v>42932.182662037034</v>
      </c>
    </row>
    <row r="206" spans="1:8">
      <c r="A206">
        <v>8.7489084248128294E+17</v>
      </c>
      <c r="B206" t="s">
        <v>5135</v>
      </c>
      <c r="C206" t="s">
        <v>18</v>
      </c>
      <c r="D206" t="s">
        <v>398</v>
      </c>
      <c r="E206" t="s">
        <v>407</v>
      </c>
      <c r="F206" t="s">
        <v>408</v>
      </c>
      <c r="G206" s="1">
        <v>42900.310254629629</v>
      </c>
      <c r="H206" t="s">
        <v>409</v>
      </c>
    </row>
    <row r="207" spans="1:8">
      <c r="A207">
        <v>8.5169062571616205E+17</v>
      </c>
      <c r="B207" t="s">
        <v>5134</v>
      </c>
      <c r="C207" t="s">
        <v>10</v>
      </c>
      <c r="D207" t="s">
        <v>398</v>
      </c>
      <c r="E207" t="s">
        <v>410</v>
      </c>
      <c r="G207" s="1">
        <v>42836.289849537039</v>
      </c>
    </row>
    <row r="208" spans="1:8">
      <c r="A208">
        <v>8.8622878592169894E+17</v>
      </c>
      <c r="B208" t="s">
        <v>5134</v>
      </c>
      <c r="C208" t="s">
        <v>10</v>
      </c>
      <c r="D208" t="s">
        <v>411</v>
      </c>
      <c r="E208" t="s">
        <v>37</v>
      </c>
      <c r="G208" s="1">
        <v>42931.597013888888</v>
      </c>
    </row>
    <row r="209" spans="1:8">
      <c r="A209">
        <v>8.3339178300656794E+17</v>
      </c>
      <c r="B209" t="s">
        <v>5135</v>
      </c>
      <c r="C209" t="s">
        <v>10</v>
      </c>
      <c r="D209" t="s">
        <v>412</v>
      </c>
      <c r="E209" t="e">
        <f>_xlfn.SINGLE(united perfect), as [3]!\u2600\ufe0f\ufe0f</f>
        <v>#NAME?</v>
      </c>
      <c r="G209" s="1">
        <v>42785.794664351852</v>
      </c>
    </row>
    <row r="210" spans="1:8">
      <c r="A210">
        <v>7.9870421209602406E+17</v>
      </c>
      <c r="B210" t="s">
        <v>5134</v>
      </c>
      <c r="C210" t="s">
        <v>18</v>
      </c>
      <c r="D210" t="s">
        <v>412</v>
      </c>
      <c r="E210" t="s">
        <v>413</v>
      </c>
      <c r="G210" s="1">
        <v>42690.075208333335</v>
      </c>
    </row>
    <row r="211" spans="1:8">
      <c r="A211">
        <v>6.8094707359274496E+17</v>
      </c>
      <c r="B211" t="s">
        <v>5134</v>
      </c>
      <c r="C211" t="s">
        <v>7</v>
      </c>
      <c r="D211" t="s">
        <v>414</v>
      </c>
      <c r="E211" t="s">
        <v>415</v>
      </c>
      <c r="G211" s="1">
        <v>42365.12740740741</v>
      </c>
    </row>
    <row r="212" spans="1:8">
      <c r="A212">
        <v>8.4904187149822298E+17</v>
      </c>
      <c r="B212" t="s">
        <v>5134</v>
      </c>
      <c r="C212" t="s">
        <v>7</v>
      </c>
      <c r="D212" t="s">
        <v>416</v>
      </c>
      <c r="E212" t="s">
        <v>417</v>
      </c>
      <c r="F212" t="s">
        <v>418</v>
      </c>
      <c r="G212" s="1">
        <v>42828.980682870373</v>
      </c>
      <c r="H212" t="s">
        <v>419</v>
      </c>
    </row>
    <row r="213" spans="1:8">
      <c r="A213">
        <v>7.2663409575361702E+17</v>
      </c>
      <c r="B213" t="s">
        <v>5135</v>
      </c>
      <c r="C213" t="s">
        <v>18</v>
      </c>
      <c r="D213" t="s">
        <v>416</v>
      </c>
      <c r="E213" t="e">
        <f>Delta I would like to say I had an amazing Customer Experience with your support member Sherene over the phone. Truly a Great experience.</f>
        <v>#NAME?</v>
      </c>
      <c r="F213" t="s">
        <v>420</v>
      </c>
      <c r="G213" s="1">
        <v>42491.199571759258</v>
      </c>
      <c r="H213" t="s">
        <v>421</v>
      </c>
    </row>
    <row r="214" spans="1:8">
      <c r="A214">
        <v>8.3662058891961498E+17</v>
      </c>
      <c r="B214" t="s">
        <v>5134</v>
      </c>
      <c r="C214" t="s">
        <v>7</v>
      </c>
      <c r="D214" t="s">
        <v>422</v>
      </c>
      <c r="E214" t="s">
        <v>423</v>
      </c>
      <c r="G214" s="1">
        <v>42794.704467592594</v>
      </c>
    </row>
    <row r="215" spans="1:8">
      <c r="A215">
        <v>8.5177758839773504E+17</v>
      </c>
      <c r="B215" t="s">
        <v>5134</v>
      </c>
      <c r="C215" t="s">
        <v>10</v>
      </c>
      <c r="D215" t="s">
        <v>424</v>
      </c>
      <c r="E215" t="s">
        <v>425</v>
      </c>
      <c r="F215" t="s">
        <v>426</v>
      </c>
      <c r="G215" s="1">
        <v>42836.529814814814</v>
      </c>
      <c r="H215" t="s">
        <v>427</v>
      </c>
    </row>
    <row r="216" spans="1:8">
      <c r="A216">
        <v>8.8646531224953203E+17</v>
      </c>
      <c r="B216" t="s">
        <v>5134</v>
      </c>
      <c r="C216" t="s">
        <v>18</v>
      </c>
      <c r="D216" t="s">
        <v>428</v>
      </c>
      <c r="E216" t="e">
        <f>_xlfn.SINGLE(bruntofitall _xlfn.SINGLE(Delta Question...what are you resisting?))</f>
        <v>#NAME?</v>
      </c>
      <c r="F216" t="s">
        <v>429</v>
      </c>
      <c r="G216" s="1">
        <v>42932.249699074076</v>
      </c>
      <c r="H216" t="s">
        <v>430</v>
      </c>
    </row>
    <row r="217" spans="1:8">
      <c r="A217">
        <v>8.8646306055843405E+17</v>
      </c>
      <c r="B217" t="s">
        <v>5134</v>
      </c>
      <c r="C217" t="s">
        <v>18</v>
      </c>
      <c r="D217" t="s">
        <v>428</v>
      </c>
      <c r="E217" t="s">
        <v>431</v>
      </c>
      <c r="G217" s="1">
        <v>42932.243483796294</v>
      </c>
    </row>
    <row r="218" spans="1:8">
      <c r="A218">
        <v>8.2589354873830605E+17</v>
      </c>
      <c r="B218" t="s">
        <v>5134</v>
      </c>
      <c r="C218" t="s">
        <v>18</v>
      </c>
      <c r="D218" t="s">
        <v>432</v>
      </c>
      <c r="E218" t="s">
        <v>433</v>
      </c>
      <c r="G218" s="1">
        <v>42765.103483796294</v>
      </c>
    </row>
    <row r="219" spans="1:8">
      <c r="A219">
        <v>6.3362537702651405E+17</v>
      </c>
      <c r="B219" t="s">
        <v>5134</v>
      </c>
      <c r="C219" t="s">
        <v>15</v>
      </c>
      <c r="D219" t="s">
        <v>434</v>
      </c>
      <c r="E219" t="s">
        <v>435</v>
      </c>
      <c r="G219" s="1">
        <v>42234.544398148151</v>
      </c>
    </row>
    <row r="220" spans="1:8">
      <c r="A220">
        <v>8.3061097363132403E+17</v>
      </c>
      <c r="B220" t="s">
        <v>5134</v>
      </c>
      <c r="C220" t="s">
        <v>7</v>
      </c>
      <c r="D220" t="s">
        <v>436</v>
      </c>
      <c r="E220" t="s">
        <v>437</v>
      </c>
      <c r="G220" s="1">
        <v>42778.121087962965</v>
      </c>
    </row>
    <row r="221" spans="1:8">
      <c r="A221">
        <v>8.11583064174432E+17</v>
      </c>
      <c r="B221" t="s">
        <v>5134</v>
      </c>
      <c r="C221" t="s">
        <v>18</v>
      </c>
      <c r="D221" t="s">
        <v>438</v>
      </c>
      <c r="E221" t="s">
        <v>439</v>
      </c>
      <c r="G221" s="1">
        <v>42725.614062499997</v>
      </c>
    </row>
    <row r="222" spans="1:8">
      <c r="A222">
        <v>8.5188360917898394E+17</v>
      </c>
      <c r="B222" t="s">
        <v>5134</v>
      </c>
      <c r="C222" t="s">
        <v>10</v>
      </c>
      <c r="D222" t="s">
        <v>440</v>
      </c>
      <c r="E222" t="s">
        <v>441</v>
      </c>
      <c r="F222" t="s">
        <v>442</v>
      </c>
      <c r="G222" s="1">
        <v>42836.822384259256</v>
      </c>
      <c r="H222" t="s">
        <v>443</v>
      </c>
    </row>
    <row r="223" spans="1:8">
      <c r="A223">
        <v>8.7437091138171597E+17</v>
      </c>
      <c r="B223" t="s">
        <v>5134</v>
      </c>
      <c r="C223" t="s">
        <v>18</v>
      </c>
      <c r="D223" t="s">
        <v>444</v>
      </c>
      <c r="E223" t="s">
        <v>445</v>
      </c>
      <c r="G223" s="1">
        <v>42898.875509259262</v>
      </c>
    </row>
    <row r="224" spans="1:8">
      <c r="A224">
        <v>8.9096464679825805E+17</v>
      </c>
      <c r="B224" t="s">
        <v>5134</v>
      </c>
      <c r="C224" t="s">
        <v>10</v>
      </c>
      <c r="D224" t="s">
        <v>446</v>
      </c>
      <c r="E224" t="s">
        <v>447</v>
      </c>
      <c r="G224" s="1">
        <v>42944.665497685186</v>
      </c>
    </row>
    <row r="225" spans="1:8">
      <c r="A225">
        <v>3.3293206446476E+17</v>
      </c>
      <c r="B225" t="s">
        <v>5134</v>
      </c>
      <c r="C225" t="s">
        <v>10</v>
      </c>
      <c r="D225" t="s">
        <v>448</v>
      </c>
      <c r="E225" t="s">
        <v>449</v>
      </c>
      <c r="G225" s="1">
        <v>41404.788935185185</v>
      </c>
    </row>
    <row r="226" spans="1:8">
      <c r="A226">
        <v>9.0371347104438605E+17</v>
      </c>
      <c r="B226" t="s">
        <v>5134</v>
      </c>
      <c r="C226" t="s">
        <v>18</v>
      </c>
      <c r="D226" t="s">
        <v>450</v>
      </c>
      <c r="E226" t="e">
        <f>Delta \U0001f44f\U0001f3fb\U0001f942</f>
        <v>#NAME?</v>
      </c>
      <c r="F226" t="s">
        <v>224</v>
      </c>
      <c r="G226" s="1">
        <v>42979.845555555556</v>
      </c>
      <c r="H226" t="s">
        <v>225</v>
      </c>
    </row>
    <row r="227" spans="1:8">
      <c r="A227">
        <v>6.6533394012376998E+17</v>
      </c>
      <c r="B227" t="s">
        <v>5134</v>
      </c>
      <c r="C227" t="s">
        <v>18</v>
      </c>
      <c r="D227" t="s">
        <v>450</v>
      </c>
      <c r="E227" t="s">
        <v>451</v>
      </c>
      <c r="G227" s="1">
        <v>42322.043368055558</v>
      </c>
    </row>
    <row r="228" spans="1:8">
      <c r="A228">
        <v>6.0111249330655603E+17</v>
      </c>
      <c r="B228" t="s">
        <v>5134</v>
      </c>
      <c r="C228" t="s">
        <v>18</v>
      </c>
      <c r="D228" t="s">
        <v>450</v>
      </c>
      <c r="E228" t="s">
        <v>452</v>
      </c>
      <c r="G228" s="1">
        <v>42144.825937499998</v>
      </c>
    </row>
    <row r="229" spans="1:8">
      <c r="A229">
        <v>8.1161496793371802E+17</v>
      </c>
      <c r="B229" t="s">
        <v>5134</v>
      </c>
      <c r="C229" t="s">
        <v>18</v>
      </c>
      <c r="D229" t="s">
        <v>453</v>
      </c>
      <c r="E229" t="s">
        <v>172</v>
      </c>
      <c r="G229" s="1">
        <v>42725.702106481483</v>
      </c>
    </row>
    <row r="230" spans="1:8">
      <c r="A230">
        <v>8.7714629672916506E+17</v>
      </c>
      <c r="B230" t="s">
        <v>5134</v>
      </c>
      <c r="C230" t="s">
        <v>18</v>
      </c>
      <c r="D230" t="s">
        <v>454</v>
      </c>
      <c r="E230" t="s">
        <v>455</v>
      </c>
      <c r="G230" s="1">
        <v>42906.534120370372</v>
      </c>
    </row>
    <row r="231" spans="1:8">
      <c r="A231">
        <v>9.0878725331659494E+17</v>
      </c>
      <c r="B231" t="s">
        <v>5134</v>
      </c>
      <c r="C231" t="s">
        <v>7</v>
      </c>
      <c r="D231" t="s">
        <v>456</v>
      </c>
      <c r="E231" t="s">
        <v>457</v>
      </c>
      <c r="G231" s="1">
        <v>42993.84652777778</v>
      </c>
    </row>
    <row r="232" spans="1:8">
      <c r="A232">
        <v>8.8608001201249805E+17</v>
      </c>
      <c r="B232" t="s">
        <v>5134</v>
      </c>
      <c r="C232" t="s">
        <v>10</v>
      </c>
      <c r="D232" t="s">
        <v>458</v>
      </c>
      <c r="E232" t="s">
        <v>37</v>
      </c>
      <c r="G232" s="1">
        <v>42931.186481481483</v>
      </c>
    </row>
    <row r="233" spans="1:8">
      <c r="A233">
        <v>4.7546531585002202E+17</v>
      </c>
      <c r="B233" t="s">
        <v>5134</v>
      </c>
      <c r="C233" t="s">
        <v>7</v>
      </c>
      <c r="D233" t="s">
        <v>459</v>
      </c>
      <c r="E233" t="e">
        <f>_xlfn.SINGLE(AmericanAir No), I have arrived at My final destination. Frustrated I repaid for a preferred seat I had already paid for on canceled flight</f>
        <v>#NAME?</v>
      </c>
      <c r="G233" s="1">
        <v>41798.105775462966</v>
      </c>
    </row>
    <row r="234" spans="1:8">
      <c r="A234">
        <v>8.5150045614047206E+17</v>
      </c>
      <c r="B234" t="s">
        <v>5134</v>
      </c>
      <c r="C234" t="s">
        <v>10</v>
      </c>
      <c r="D234" t="s">
        <v>460</v>
      </c>
      <c r="E234" t="s">
        <v>461</v>
      </c>
      <c r="G234" s="1">
        <v>42835.765081018515</v>
      </c>
    </row>
    <row r="235" spans="1:8">
      <c r="A235">
        <v>8.1156116853597696E+17</v>
      </c>
      <c r="B235" t="s">
        <v>5134</v>
      </c>
      <c r="C235" t="s">
        <v>18</v>
      </c>
      <c r="D235" t="s">
        <v>460</v>
      </c>
      <c r="E235" t="s">
        <v>172</v>
      </c>
      <c r="G235" s="1">
        <v>42725.55364583333</v>
      </c>
    </row>
    <row r="236" spans="1:8">
      <c r="A236">
        <v>6.6319771660484595E+17</v>
      </c>
      <c r="B236" t="s">
        <v>5134</v>
      </c>
      <c r="C236" t="s">
        <v>41</v>
      </c>
      <c r="D236" t="s">
        <v>462</v>
      </c>
      <c r="E236" t="e">
        <f>jetblue \U0001f499\U0001f499\U0001f499\U0001f499\U0001f499\U0001f499\U0001f499\U0001f499</f>
        <v>#NAME?</v>
      </c>
      <c r="G236" s="1">
        <v>42316.148506944446</v>
      </c>
    </row>
    <row r="237" spans="1:8">
      <c r="A237">
        <v>7.3479894639305101E+17</v>
      </c>
      <c r="B237" t="s">
        <v>5134</v>
      </c>
      <c r="C237" t="s">
        <v>7</v>
      </c>
      <c r="D237" t="s">
        <v>463</v>
      </c>
      <c r="E237" t="e">
        <f>_xlfn.SINGLE(AmericanAir has absolutely screwed My family\u2014several flight changes without notification), the final change interrupting a separate flight..</f>
        <v>#NAME?</v>
      </c>
      <c r="F237" t="s">
        <v>464</v>
      </c>
      <c r="G237" s="1">
        <v>42513.730266203704</v>
      </c>
      <c r="H237" t="s">
        <v>465</v>
      </c>
    </row>
    <row r="238" spans="1:8">
      <c r="A238">
        <v>8.6307288172664E+17</v>
      </c>
      <c r="B238" t="s">
        <v>5134</v>
      </c>
      <c r="C238" t="s">
        <v>10</v>
      </c>
      <c r="D238" t="s">
        <v>466</v>
      </c>
      <c r="E238" t="s">
        <v>467</v>
      </c>
      <c r="G238" s="1">
        <v>42867.698888888888</v>
      </c>
    </row>
    <row r="239" spans="1:8">
      <c r="A239">
        <v>9.0984178818525094E+17</v>
      </c>
      <c r="B239" t="s">
        <v>5134</v>
      </c>
      <c r="C239" t="s">
        <v>7</v>
      </c>
      <c r="D239" t="s">
        <v>468</v>
      </c>
      <c r="E239" t="s">
        <v>469</v>
      </c>
      <c r="F239" t="s">
        <v>470</v>
      </c>
      <c r="G239" s="1">
        <v>42996.756493055553</v>
      </c>
      <c r="H239" t="s">
        <v>471</v>
      </c>
    </row>
    <row r="240" spans="1:8">
      <c r="A240">
        <v>9.0983400458468902E+17</v>
      </c>
      <c r="B240" t="s">
        <v>5134</v>
      </c>
      <c r="C240" t="s">
        <v>7</v>
      </c>
      <c r="D240" t="s">
        <v>468</v>
      </c>
      <c r="E240" t="s">
        <v>472</v>
      </c>
      <c r="F240" t="s">
        <v>470</v>
      </c>
      <c r="G240" s="1">
        <v>42996.735011574077</v>
      </c>
      <c r="H240" t="s">
        <v>471</v>
      </c>
    </row>
    <row r="241" spans="1:8">
      <c r="A241">
        <v>8.5048431710511501E+17</v>
      </c>
      <c r="B241" t="s">
        <v>5134</v>
      </c>
      <c r="C241" t="s">
        <v>7</v>
      </c>
      <c r="D241" t="s">
        <v>468</v>
      </c>
      <c r="E241" t="s">
        <v>473</v>
      </c>
      <c r="F241" t="s">
        <v>474</v>
      </c>
      <c r="G241" s="1">
        <v>42832.961076388892</v>
      </c>
      <c r="H241" t="s">
        <v>475</v>
      </c>
    </row>
    <row r="242" spans="1:8">
      <c r="A242">
        <v>7.7689974134285094E+17</v>
      </c>
      <c r="B242" t="s">
        <v>5134</v>
      </c>
      <c r="C242" t="s">
        <v>15</v>
      </c>
      <c r="D242" t="s">
        <v>468</v>
      </c>
      <c r="E242" t="s">
        <v>476</v>
      </c>
      <c r="G242" s="1">
        <v>42629.906331018516</v>
      </c>
    </row>
    <row r="243" spans="1:8">
      <c r="A243">
        <v>7.7532448542774797E+17</v>
      </c>
      <c r="B243" t="s">
        <v>5135</v>
      </c>
      <c r="C243" t="s">
        <v>15</v>
      </c>
      <c r="D243" t="s">
        <v>468</v>
      </c>
      <c r="E243" t="s">
        <v>477</v>
      </c>
      <c r="G243" s="1">
        <v>42625.559444444443</v>
      </c>
    </row>
    <row r="244" spans="1:8">
      <c r="A244">
        <v>7.7532374657165696E+17</v>
      </c>
      <c r="B244" t="s">
        <v>5134</v>
      </c>
      <c r="C244" t="s">
        <v>15</v>
      </c>
      <c r="D244" t="s">
        <v>468</v>
      </c>
      <c r="E244" t="s">
        <v>478</v>
      </c>
      <c r="F244" t="s">
        <v>474</v>
      </c>
      <c r="G244" s="1">
        <v>42625.55740740741</v>
      </c>
      <c r="H244" t="s">
        <v>475</v>
      </c>
    </row>
    <row r="245" spans="1:8">
      <c r="A245">
        <v>7.6853740125373594E+17</v>
      </c>
      <c r="B245" t="s">
        <v>5134</v>
      </c>
      <c r="C245" t="s">
        <v>15</v>
      </c>
      <c r="D245" t="s">
        <v>468</v>
      </c>
      <c r="E245" t="e">
        <f>_xlfn.SINGLE(mcowger _xlfn.SINGLE(SouthwestAir Exactly.  the only outcome is more room on the later flight and a happier customer.))</f>
        <v>#NAME?</v>
      </c>
      <c r="F245" t="s">
        <v>150</v>
      </c>
      <c r="G245" s="1">
        <v>42606.830659722225</v>
      </c>
      <c r="H245" t="s">
        <v>151</v>
      </c>
    </row>
    <row r="246" spans="1:8">
      <c r="A246">
        <v>8.5180067669895898E+17</v>
      </c>
      <c r="B246" t="s">
        <v>5135</v>
      </c>
      <c r="C246" t="s">
        <v>10</v>
      </c>
      <c r="D246" t="s">
        <v>479</v>
      </c>
      <c r="E246" t="s">
        <v>480</v>
      </c>
      <c r="G246" s="1">
        <v>42836.593530092592</v>
      </c>
    </row>
    <row r="247" spans="1:8">
      <c r="A247">
        <v>7.66635627114704E+17</v>
      </c>
      <c r="B247" t="s">
        <v>5134</v>
      </c>
      <c r="C247" t="s">
        <v>18</v>
      </c>
      <c r="D247" t="s">
        <v>481</v>
      </c>
      <c r="E247" t="s">
        <v>482</v>
      </c>
      <c r="G247" s="1">
        <v>42601.582766203705</v>
      </c>
    </row>
    <row r="248" spans="1:8">
      <c r="A248">
        <v>7.6483670972486003E+17</v>
      </c>
      <c r="B248" t="s">
        <v>5134</v>
      </c>
      <c r="C248" t="s">
        <v>18</v>
      </c>
      <c r="D248" t="s">
        <v>481</v>
      </c>
      <c r="E248" t="s">
        <v>483</v>
      </c>
      <c r="G248" s="1">
        <v>42596.618703703702</v>
      </c>
    </row>
    <row r="249" spans="1:8">
      <c r="A249">
        <v>8.5183036551788096E+17</v>
      </c>
      <c r="B249" t="s">
        <v>5134</v>
      </c>
      <c r="C249" t="s">
        <v>10</v>
      </c>
      <c r="D249" t="s">
        <v>484</v>
      </c>
      <c r="E249" t="s">
        <v>485</v>
      </c>
      <c r="G249" s="1">
        <v>42836.675462962965</v>
      </c>
    </row>
    <row r="250" spans="1:8">
      <c r="A250">
        <v>6.6209035444787994E+17</v>
      </c>
      <c r="B250" t="s">
        <v>5135</v>
      </c>
      <c r="C250" t="s">
        <v>7</v>
      </c>
      <c r="D250" t="s">
        <v>486</v>
      </c>
      <c r="E250" t="s">
        <v>487</v>
      </c>
      <c r="G250" s="1">
        <v>42313.092777777776</v>
      </c>
    </row>
    <row r="251" spans="1:8">
      <c r="A251">
        <v>8.4129543268483405E+17</v>
      </c>
      <c r="B251" t="s">
        <v>5134</v>
      </c>
      <c r="C251" t="s">
        <v>18</v>
      </c>
      <c r="D251" t="s">
        <v>488</v>
      </c>
      <c r="E251" t="s">
        <v>489</v>
      </c>
      <c r="G251" s="1">
        <v>42807.604583333334</v>
      </c>
    </row>
    <row r="252" spans="1:8">
      <c r="A252">
        <v>7.1213644190044096E+17</v>
      </c>
      <c r="B252" t="s">
        <v>5135</v>
      </c>
      <c r="C252" t="s">
        <v>41</v>
      </c>
      <c r="D252" t="s">
        <v>488</v>
      </c>
      <c r="E252" t="s">
        <v>490</v>
      </c>
      <c r="G252" s="1">
        <v>42451.193668981483</v>
      </c>
    </row>
    <row r="253" spans="1:8">
      <c r="A253">
        <v>9.1637247340226496E+17</v>
      </c>
      <c r="B253" t="s">
        <v>5134</v>
      </c>
      <c r="C253" t="s">
        <v>7</v>
      </c>
      <c r="D253" t="s">
        <v>491</v>
      </c>
      <c r="E253" t="s">
        <v>492</v>
      </c>
      <c r="G253" s="1">
        <v>43014.777743055558</v>
      </c>
    </row>
    <row r="254" spans="1:8">
      <c r="A254">
        <v>8.9493356571627904E+17</v>
      </c>
      <c r="B254" t="s">
        <v>5135</v>
      </c>
      <c r="C254" t="s">
        <v>18</v>
      </c>
      <c r="D254" t="s">
        <v>491</v>
      </c>
      <c r="E254" t="s">
        <v>493</v>
      </c>
      <c r="G254" s="1">
        <v>42955.617627314816</v>
      </c>
    </row>
    <row r="255" spans="1:8">
      <c r="A255">
        <v>8.9490823961951002E+17</v>
      </c>
      <c r="B255" t="s">
        <v>5134</v>
      </c>
      <c r="C255" t="s">
        <v>18</v>
      </c>
      <c r="D255" t="s">
        <v>491</v>
      </c>
      <c r="E255" t="s">
        <v>494</v>
      </c>
      <c r="F255" t="s">
        <v>495</v>
      </c>
      <c r="G255" s="1">
        <v>42955.547743055555</v>
      </c>
      <c r="H255" t="s">
        <v>496</v>
      </c>
    </row>
    <row r="256" spans="1:8">
      <c r="A256">
        <v>8.5693458990178701E+17</v>
      </c>
      <c r="B256" t="s">
        <v>5134</v>
      </c>
      <c r="C256" t="s">
        <v>7</v>
      </c>
      <c r="D256" t="s">
        <v>491</v>
      </c>
      <c r="E256" t="s">
        <v>497</v>
      </c>
      <c r="G256" s="1">
        <v>42850.760428240741</v>
      </c>
    </row>
    <row r="257" spans="1:8">
      <c r="A257">
        <v>8.5178501130503296E+17</v>
      </c>
      <c r="B257" t="s">
        <v>5134</v>
      </c>
      <c r="C257" t="s">
        <v>10</v>
      </c>
      <c r="D257" t="s">
        <v>491</v>
      </c>
      <c r="E257" t="s">
        <v>498</v>
      </c>
      <c r="G257" s="1">
        <v>42836.550300925926</v>
      </c>
    </row>
    <row r="258" spans="1:8">
      <c r="A258">
        <v>8.5178667199759501E+17</v>
      </c>
      <c r="B258" t="s">
        <v>5134</v>
      </c>
      <c r="C258" t="s">
        <v>10</v>
      </c>
      <c r="D258" t="s">
        <v>499</v>
      </c>
      <c r="E258" t="s">
        <v>500</v>
      </c>
      <c r="G258" s="1">
        <v>42836.554884259262</v>
      </c>
    </row>
    <row r="259" spans="1:8">
      <c r="A259">
        <v>8.51598987941392E+17</v>
      </c>
      <c r="B259" t="s">
        <v>5134</v>
      </c>
      <c r="C259" t="s">
        <v>10</v>
      </c>
      <c r="D259" t="s">
        <v>501</v>
      </c>
      <c r="E259" t="s">
        <v>502</v>
      </c>
      <c r="G259" s="1">
        <v>42836.036979166667</v>
      </c>
    </row>
    <row r="260" spans="1:8">
      <c r="A260">
        <v>6.2033821533811904E+17</v>
      </c>
      <c r="B260" t="s">
        <v>5134</v>
      </c>
      <c r="C260" t="s">
        <v>41</v>
      </c>
      <c r="D260" t="s">
        <v>503</v>
      </c>
      <c r="E260" t="s">
        <v>504</v>
      </c>
      <c r="G260" s="1">
        <v>42197.878819444442</v>
      </c>
    </row>
    <row r="261" spans="1:8">
      <c r="A261">
        <v>8.4055792808823104E+17</v>
      </c>
      <c r="B261" t="s">
        <v>5134</v>
      </c>
      <c r="C261" t="s">
        <v>18</v>
      </c>
      <c r="D261" t="s">
        <v>505</v>
      </c>
      <c r="E261" t="s">
        <v>506</v>
      </c>
      <c r="F261" t="s">
        <v>224</v>
      </c>
      <c r="G261" s="1">
        <v>42805.569456018522</v>
      </c>
      <c r="H261" t="s">
        <v>225</v>
      </c>
    </row>
    <row r="262" spans="1:8">
      <c r="A262">
        <v>8.4043376955947405E+17</v>
      </c>
      <c r="B262" t="s">
        <v>5134</v>
      </c>
      <c r="C262" t="s">
        <v>18</v>
      </c>
      <c r="D262" t="s">
        <v>505</v>
      </c>
      <c r="E262" t="s">
        <v>507</v>
      </c>
      <c r="F262" t="s">
        <v>265</v>
      </c>
      <c r="G262" s="1">
        <v>42805.226840277777</v>
      </c>
      <c r="H262" t="s">
        <v>266</v>
      </c>
    </row>
    <row r="263" spans="1:8">
      <c r="A263">
        <v>8.9853916492853197E+17</v>
      </c>
      <c r="B263" t="s">
        <v>5134</v>
      </c>
      <c r="C263" t="s">
        <v>7</v>
      </c>
      <c r="D263" t="s">
        <v>508</v>
      </c>
      <c r="E263" t="s">
        <v>509</v>
      </c>
      <c r="G263" s="1">
        <v>42965.567187499997</v>
      </c>
    </row>
    <row r="264" spans="1:8">
      <c r="A264">
        <v>8.9714859183529894E+17</v>
      </c>
      <c r="B264" t="s">
        <v>5134</v>
      </c>
      <c r="C264" t="s">
        <v>7</v>
      </c>
      <c r="D264" t="s">
        <v>508</v>
      </c>
      <c r="E264" t="s">
        <v>510</v>
      </c>
      <c r="G264" s="1">
        <v>42961.729942129627</v>
      </c>
    </row>
    <row r="265" spans="1:8">
      <c r="A265">
        <v>6.7540159254014298E+17</v>
      </c>
      <c r="B265" t="s">
        <v>5135</v>
      </c>
      <c r="C265" t="s">
        <v>18</v>
      </c>
      <c r="D265" t="s">
        <v>511</v>
      </c>
      <c r="E265" t="s">
        <v>512</v>
      </c>
      <c r="F265" t="s">
        <v>513</v>
      </c>
      <c r="G265" s="1">
        <v>42349.824791666666</v>
      </c>
      <c r="H265" t="s">
        <v>242</v>
      </c>
    </row>
    <row r="266" spans="1:8">
      <c r="A266">
        <v>6.0503798673303898E+17</v>
      </c>
      <c r="B266" t="s">
        <v>5134</v>
      </c>
      <c r="C266" t="s">
        <v>18</v>
      </c>
      <c r="D266" t="s">
        <v>514</v>
      </c>
      <c r="E266" t="s">
        <v>515</v>
      </c>
      <c r="F266" t="s">
        <v>516</v>
      </c>
      <c r="G266" s="1">
        <v>42155.658229166664</v>
      </c>
      <c r="H266" t="s">
        <v>517</v>
      </c>
    </row>
    <row r="267" spans="1:8">
      <c r="A267">
        <v>7.6431700518057894E+17</v>
      </c>
      <c r="B267" t="s">
        <v>5134</v>
      </c>
      <c r="C267" t="s">
        <v>15</v>
      </c>
      <c r="D267" t="s">
        <v>518</v>
      </c>
      <c r="E267" t="s">
        <v>519</v>
      </c>
      <c r="G267" s="1">
        <v>42595.184594907405</v>
      </c>
    </row>
    <row r="268" spans="1:8">
      <c r="A268">
        <v>5.55868729393688E+17</v>
      </c>
      <c r="B268" t="s">
        <v>5134</v>
      </c>
      <c r="C268" t="s">
        <v>10</v>
      </c>
      <c r="D268" t="s">
        <v>520</v>
      </c>
      <c r="E268" t="s">
        <v>521</v>
      </c>
      <c r="G268" s="1">
        <v>42019.97693287037</v>
      </c>
    </row>
    <row r="269" spans="1:8">
      <c r="A269">
        <v>8.5176534407931405E+17</v>
      </c>
      <c r="B269" t="s">
        <v>5134</v>
      </c>
      <c r="C269" t="s">
        <v>10</v>
      </c>
      <c r="D269" t="s">
        <v>522</v>
      </c>
      <c r="E269" t="s">
        <v>523</v>
      </c>
      <c r="G269" s="1">
        <v>42836.496030092596</v>
      </c>
    </row>
    <row r="270" spans="1:8">
      <c r="A270">
        <v>8.5146770780765299E+17</v>
      </c>
      <c r="B270" t="s">
        <v>5134</v>
      </c>
      <c r="C270" t="s">
        <v>10</v>
      </c>
      <c r="D270" t="s">
        <v>524</v>
      </c>
      <c r="E270" t="s">
        <v>275</v>
      </c>
      <c r="G270" s="1">
        <v>42835.674710648149</v>
      </c>
    </row>
    <row r="271" spans="1:8">
      <c r="A271">
        <v>8.3713939811435699E+17</v>
      </c>
      <c r="B271" t="s">
        <v>5134</v>
      </c>
      <c r="C271" t="s">
        <v>7</v>
      </c>
      <c r="D271" t="s">
        <v>525</v>
      </c>
      <c r="E271" t="e">
        <f>AmericanAir you mean if I pay more money? I spent it all on the bag fee.</f>
        <v>#NAME?</v>
      </c>
      <c r="G271" s="1">
        <v>42796.136111111111</v>
      </c>
    </row>
    <row r="272" spans="1:8">
      <c r="A272">
        <v>7.5048663775959002E+17</v>
      </c>
      <c r="B272" t="s">
        <v>5134</v>
      </c>
      <c r="C272" t="s">
        <v>15</v>
      </c>
      <c r="D272" t="s">
        <v>526</v>
      </c>
      <c r="E272" t="e">
        <f>SouthwestAir your wifi is trash\U0001f6ae</f>
        <v>#NAME?</v>
      </c>
      <c r="G272" s="1">
        <v>42557.020046296297</v>
      </c>
    </row>
    <row r="273" spans="1:8">
      <c r="A273">
        <v>8.1068587296221094E+17</v>
      </c>
      <c r="B273" t="s">
        <v>5134</v>
      </c>
      <c r="C273" t="s">
        <v>10</v>
      </c>
      <c r="D273" t="s">
        <v>527</v>
      </c>
      <c r="E273" t="s">
        <v>528</v>
      </c>
      <c r="G273" s="1">
        <v>42723.138287037036</v>
      </c>
    </row>
    <row r="274" spans="1:8">
      <c r="A274">
        <v>8.1067894734835302E+17</v>
      </c>
      <c r="B274" t="s">
        <v>5134</v>
      </c>
      <c r="C274" t="s">
        <v>10</v>
      </c>
      <c r="D274" t="s">
        <v>527</v>
      </c>
      <c r="E274" t="e">
        <f>united you have lost My entire family from ever flying in your friendly skies ever again. My parents are very upset</f>
        <v>#NAME?</v>
      </c>
      <c r="F274" t="s">
        <v>529</v>
      </c>
      <c r="G274" s="1">
        <v>42723.11917824074</v>
      </c>
      <c r="H274" t="s">
        <v>530</v>
      </c>
    </row>
    <row r="275" spans="1:8">
      <c r="A275">
        <v>9.2073247987043904E+17</v>
      </c>
      <c r="B275" t="s">
        <v>5134</v>
      </c>
      <c r="C275" t="s">
        <v>18</v>
      </c>
      <c r="D275" t="s">
        <v>531</v>
      </c>
      <c r="E275" t="s">
        <v>270</v>
      </c>
      <c r="G275" s="1">
        <v>43026.809074074074</v>
      </c>
    </row>
    <row r="276" spans="1:8">
      <c r="A276">
        <v>5.7601369206976902E+17</v>
      </c>
      <c r="B276" t="s">
        <v>5135</v>
      </c>
      <c r="C276" t="s">
        <v>18</v>
      </c>
      <c r="D276" t="s">
        <v>532</v>
      </c>
      <c r="E276" t="s">
        <v>533</v>
      </c>
      <c r="F276" t="s">
        <v>534</v>
      </c>
      <c r="G276" s="1">
        <v>42075.566435185188</v>
      </c>
      <c r="H276" t="s">
        <v>266</v>
      </c>
    </row>
    <row r="277" spans="1:8">
      <c r="A277">
        <v>5.7287518696327501E+17</v>
      </c>
      <c r="B277" t="s">
        <v>5134</v>
      </c>
      <c r="C277" t="s">
        <v>18</v>
      </c>
      <c r="D277" t="s">
        <v>532</v>
      </c>
      <c r="E277" t="s">
        <v>535</v>
      </c>
      <c r="G277" s="1">
        <v>42066.905810185184</v>
      </c>
    </row>
    <row r="278" spans="1:8">
      <c r="A278">
        <v>5.6913753373018502E+17</v>
      </c>
      <c r="B278" t="s">
        <v>5134</v>
      </c>
      <c r="C278" t="s">
        <v>18</v>
      </c>
      <c r="D278" t="s">
        <v>532</v>
      </c>
      <c r="E278" t="s">
        <v>536</v>
      </c>
      <c r="G278" s="1">
        <v>42056.591851851852</v>
      </c>
    </row>
    <row r="279" spans="1:8">
      <c r="A279">
        <v>5.6375994782633498E+17</v>
      </c>
      <c r="B279" t="s">
        <v>5135</v>
      </c>
      <c r="C279" t="s">
        <v>18</v>
      </c>
      <c r="D279" t="s">
        <v>532</v>
      </c>
      <c r="E279" t="s">
        <v>537</v>
      </c>
      <c r="F279" t="s">
        <v>538</v>
      </c>
      <c r="G279" s="1">
        <v>42041.752546296295</v>
      </c>
      <c r="H279" t="s">
        <v>225</v>
      </c>
    </row>
    <row r="280" spans="1:8">
      <c r="A280">
        <v>5.1591059134168198E+17</v>
      </c>
      <c r="B280" t="s">
        <v>5135</v>
      </c>
      <c r="C280" t="s">
        <v>18</v>
      </c>
      <c r="D280" t="s">
        <v>532</v>
      </c>
      <c r="E280" t="s">
        <v>539</v>
      </c>
      <c r="G280" s="1">
        <v>41909.713472222225</v>
      </c>
    </row>
    <row r="281" spans="1:8">
      <c r="A281">
        <v>8.4753264623430003E+17</v>
      </c>
      <c r="B281" t="s">
        <v>5134</v>
      </c>
      <c r="C281" t="s">
        <v>18</v>
      </c>
      <c r="D281" t="s">
        <v>540</v>
      </c>
      <c r="E281" t="s">
        <v>541</v>
      </c>
      <c r="F281" t="s">
        <v>249</v>
      </c>
      <c r="G281" s="1">
        <v>42824.816006944442</v>
      </c>
      <c r="H281" t="s">
        <v>250</v>
      </c>
    </row>
    <row r="282" spans="1:8">
      <c r="A282">
        <v>8.8714277923479104E+17</v>
      </c>
      <c r="B282" t="s">
        <v>5134</v>
      </c>
      <c r="C282" t="s">
        <v>18</v>
      </c>
      <c r="D282" t="s">
        <v>542</v>
      </c>
      <c r="E282" t="s">
        <v>543</v>
      </c>
      <c r="G282" s="1">
        <v>42934.119155092594</v>
      </c>
    </row>
    <row r="283" spans="1:8">
      <c r="A283">
        <v>7.4607586369588403E+17</v>
      </c>
      <c r="B283" t="s">
        <v>5134</v>
      </c>
      <c r="C283" t="s">
        <v>15</v>
      </c>
      <c r="D283" t="s">
        <v>542</v>
      </c>
      <c r="E283" t="s">
        <v>544</v>
      </c>
      <c r="F283" t="s">
        <v>203</v>
      </c>
      <c r="G283" s="1">
        <v>42544.848622685182</v>
      </c>
      <c r="H283" t="s">
        <v>204</v>
      </c>
    </row>
    <row r="284" spans="1:8">
      <c r="A284">
        <v>6.2368853219285402E+17</v>
      </c>
      <c r="B284" t="s">
        <v>5134</v>
      </c>
      <c r="C284" t="s">
        <v>10</v>
      </c>
      <c r="D284" t="s">
        <v>542</v>
      </c>
      <c r="E284" t="s">
        <v>545</v>
      </c>
      <c r="G284" s="1">
        <v>42207.123935185184</v>
      </c>
    </row>
    <row r="285" spans="1:8">
      <c r="A285">
        <v>5.2055784082689203E+17</v>
      </c>
      <c r="B285" t="s">
        <v>5134</v>
      </c>
      <c r="C285" t="s">
        <v>10</v>
      </c>
      <c r="D285" t="s">
        <v>546</v>
      </c>
      <c r="E285" t="e">
        <f>_xlfn.SINGLE(baratunde _xlfn.SINGLE(united I saw the same thing on My flight a couple of weeks ago.))</f>
        <v>#NAME?</v>
      </c>
      <c r="G285" s="1">
        <v>41922.537442129629</v>
      </c>
    </row>
    <row r="286" spans="1:8">
      <c r="A286">
        <v>8.8234911387821197E+17</v>
      </c>
      <c r="B286" t="s">
        <v>5134</v>
      </c>
      <c r="C286" t="s">
        <v>10</v>
      </c>
      <c r="D286" t="s">
        <v>547</v>
      </c>
      <c r="E286" t="s">
        <v>548</v>
      </c>
      <c r="F286" t="s">
        <v>362</v>
      </c>
      <c r="G286" s="1">
        <v>42920.891157407408</v>
      </c>
      <c r="H286" t="s">
        <v>363</v>
      </c>
    </row>
    <row r="287" spans="1:8">
      <c r="A287">
        <v>8.7271094435844902E+17</v>
      </c>
      <c r="B287" t="s">
        <v>5134</v>
      </c>
      <c r="C287" t="s">
        <v>10</v>
      </c>
      <c r="D287" t="s">
        <v>547</v>
      </c>
      <c r="E287" t="s">
        <v>549</v>
      </c>
      <c r="F287" t="s">
        <v>550</v>
      </c>
      <c r="G287" s="1">
        <v>42894.294872685183</v>
      </c>
      <c r="H287" t="s">
        <v>551</v>
      </c>
    </row>
    <row r="288" spans="1:8">
      <c r="A288">
        <v>8.4597774007545805E+17</v>
      </c>
      <c r="B288" t="s">
        <v>5134</v>
      </c>
      <c r="C288" t="s">
        <v>10</v>
      </c>
      <c r="D288" t="s">
        <v>547</v>
      </c>
      <c r="E288" t="s">
        <v>552</v>
      </c>
      <c r="G288" s="1">
        <v>42820.525289351855</v>
      </c>
    </row>
    <row r="289" spans="1:8">
      <c r="A289">
        <v>6.2256813520848E+17</v>
      </c>
      <c r="B289" t="s">
        <v>5134</v>
      </c>
      <c r="C289" t="s">
        <v>15</v>
      </c>
      <c r="D289" t="s">
        <v>553</v>
      </c>
      <c r="E289" t="s">
        <v>554</v>
      </c>
      <c r="G289" s="1">
        <v>42204.032222222224</v>
      </c>
    </row>
    <row r="290" spans="1:8">
      <c r="A290">
        <v>8.52169732233056E+17</v>
      </c>
      <c r="B290" t="s">
        <v>5134</v>
      </c>
      <c r="C290" t="s">
        <v>10</v>
      </c>
      <c r="D290" t="s">
        <v>555</v>
      </c>
      <c r="E290" t="s">
        <v>556</v>
      </c>
      <c r="F290" t="s">
        <v>557</v>
      </c>
      <c r="G290" s="1">
        <v>42837.611932870372</v>
      </c>
      <c r="H290" t="s">
        <v>558</v>
      </c>
    </row>
    <row r="291" spans="1:8">
      <c r="A291">
        <v>7.0043717934087296E+17</v>
      </c>
      <c r="B291" t="s">
        <v>5134</v>
      </c>
      <c r="C291" t="s">
        <v>15</v>
      </c>
      <c r="D291" t="s">
        <v>559</v>
      </c>
      <c r="E291" t="s">
        <v>560</v>
      </c>
      <c r="G291" s="1">
        <v>42418.909849537034</v>
      </c>
    </row>
    <row r="292" spans="1:8">
      <c r="A292">
        <v>5.54152167771496E+17</v>
      </c>
      <c r="B292" t="s">
        <v>5135</v>
      </c>
      <c r="C292" t="s">
        <v>15</v>
      </c>
      <c r="D292" t="s">
        <v>561</v>
      </c>
      <c r="E292" t="s">
        <v>562</v>
      </c>
      <c r="F292" t="s">
        <v>563</v>
      </c>
      <c r="G292" s="1">
        <v>42015.240127314813</v>
      </c>
      <c r="H292" t="s">
        <v>564</v>
      </c>
    </row>
    <row r="293" spans="1:8">
      <c r="A293">
        <v>8.57916257412272E+17</v>
      </c>
      <c r="B293" t="s">
        <v>5135</v>
      </c>
      <c r="C293" t="s">
        <v>10</v>
      </c>
      <c r="D293" t="s">
        <v>565</v>
      </c>
      <c r="E293" t="s">
        <v>566</v>
      </c>
      <c r="F293" t="s">
        <v>567</v>
      </c>
      <c r="G293" s="1">
        <v>42853.469317129631</v>
      </c>
      <c r="H293" t="s">
        <v>568</v>
      </c>
    </row>
    <row r="294" spans="1:8">
      <c r="A294">
        <v>8.5721885473660506E+17</v>
      </c>
      <c r="B294" t="s">
        <v>5134</v>
      </c>
      <c r="C294" t="s">
        <v>10</v>
      </c>
      <c r="D294" t="s">
        <v>565</v>
      </c>
      <c r="E294" t="s">
        <v>569</v>
      </c>
      <c r="G294" s="1">
        <v>42851.544849537036</v>
      </c>
    </row>
    <row r="295" spans="1:8">
      <c r="A295">
        <v>8.1201810047650995E+17</v>
      </c>
      <c r="B295" t="s">
        <v>5134</v>
      </c>
      <c r="C295" t="s">
        <v>41</v>
      </c>
      <c r="D295" t="s">
        <v>570</v>
      </c>
      <c r="E295" t="s">
        <v>571</v>
      </c>
      <c r="G295" s="1">
        <v>42726.81453703704</v>
      </c>
    </row>
    <row r="296" spans="1:8">
      <c r="A296">
        <v>9.2249084493384397E+17</v>
      </c>
      <c r="B296" t="s">
        <v>5134</v>
      </c>
      <c r="C296" t="s">
        <v>10</v>
      </c>
      <c r="D296" t="s">
        <v>572</v>
      </c>
      <c r="E296" t="e">
        <f>_xlfn.SINGLE(wojespn _xlfn.SINGLE(united should have just rode a horse.))</f>
        <v>#NAME?</v>
      </c>
      <c r="G296" s="1">
        <v>43031.661238425928</v>
      </c>
    </row>
    <row r="297" spans="1:8">
      <c r="A297">
        <v>9.1940932765117197E+17</v>
      </c>
      <c r="B297" t="s">
        <v>5134</v>
      </c>
      <c r="C297" t="s">
        <v>7</v>
      </c>
      <c r="D297" t="s">
        <v>572</v>
      </c>
      <c r="E297" t="e">
        <f>_xlfn.SINGLE(xaquaperro _xlfn.SINGLE(AmericanAir I got played so hard. \U0001f602))</f>
        <v>#NAME?</v>
      </c>
      <c r="G297" s="1">
        <v>43023.157870370371</v>
      </c>
    </row>
    <row r="298" spans="1:8">
      <c r="A298">
        <v>8.8163291291920704E+17</v>
      </c>
      <c r="B298" t="s">
        <v>5134</v>
      </c>
      <c r="C298" t="s">
        <v>15</v>
      </c>
      <c r="D298" t="s">
        <v>573</v>
      </c>
      <c r="E298" t="s">
        <v>574</v>
      </c>
      <c r="F298" t="s">
        <v>575</v>
      </c>
      <c r="G298" s="1">
        <v>42918.914826388886</v>
      </c>
      <c r="H298" t="s">
        <v>576</v>
      </c>
    </row>
    <row r="299" spans="1:8">
      <c r="A299">
        <v>8.7659374543263296E+17</v>
      </c>
      <c r="B299" t="s">
        <v>5135</v>
      </c>
      <c r="C299" t="s">
        <v>15</v>
      </c>
      <c r="D299" t="s">
        <v>573</v>
      </c>
      <c r="E299" t="e">
        <f>_xlfn.SINGLE(MCO _xlfn.SINGLE(SouthwestAir How sexy is that gold livery)), BTW? \u2764\ufe0f\u2708\ufe0f</f>
        <v>#NAME?</v>
      </c>
      <c r="G299" s="1">
        <v>42905.009363425925</v>
      </c>
    </row>
    <row r="300" spans="1:8">
      <c r="A300">
        <v>8.9296730755061299E+17</v>
      </c>
      <c r="B300" t="s">
        <v>5135</v>
      </c>
      <c r="C300" t="s">
        <v>41</v>
      </c>
      <c r="D300" t="s">
        <v>577</v>
      </c>
      <c r="E300" t="s">
        <v>578</v>
      </c>
      <c r="G300" s="1">
        <v>42950.191793981481</v>
      </c>
    </row>
    <row r="301" spans="1:8">
      <c r="A301">
        <v>8.7428448511786995E+17</v>
      </c>
      <c r="B301" t="s">
        <v>5134</v>
      </c>
      <c r="C301" t="s">
        <v>18</v>
      </c>
      <c r="D301" t="s">
        <v>577</v>
      </c>
      <c r="E301" t="s">
        <v>579</v>
      </c>
      <c r="G301" s="1">
        <v>42898.637025462966</v>
      </c>
    </row>
    <row r="302" spans="1:8">
      <c r="A302">
        <v>8.2918071697804902E+17</v>
      </c>
      <c r="B302" t="s">
        <v>5135</v>
      </c>
      <c r="C302" t="s">
        <v>15</v>
      </c>
      <c r="D302" t="s">
        <v>580</v>
      </c>
      <c r="E302" t="s">
        <v>581</v>
      </c>
      <c r="G302" s="1">
        <v>42774.174340277779</v>
      </c>
    </row>
    <row r="303" spans="1:8">
      <c r="A303">
        <v>9.2734613507693299E+17</v>
      </c>
      <c r="B303" t="s">
        <v>5134</v>
      </c>
      <c r="C303" t="s">
        <v>7</v>
      </c>
      <c r="D303" t="s">
        <v>582</v>
      </c>
      <c r="E303" t="s">
        <v>583</v>
      </c>
      <c r="F303" t="s">
        <v>584</v>
      </c>
      <c r="G303" s="1">
        <v>43045.059282407405</v>
      </c>
      <c r="H303" t="s">
        <v>585</v>
      </c>
    </row>
    <row r="304" spans="1:8">
      <c r="A304">
        <v>8.1604367704699597E+17</v>
      </c>
      <c r="B304" t="s">
        <v>5134</v>
      </c>
      <c r="C304" t="s">
        <v>7</v>
      </c>
      <c r="D304" t="s">
        <v>586</v>
      </c>
      <c r="E304" t="s">
        <v>587</v>
      </c>
      <c r="G304" s="1">
        <v>42737.923009259262</v>
      </c>
    </row>
    <row r="305" spans="1:8">
      <c r="A305">
        <v>8.1603548403610803E+17</v>
      </c>
      <c r="B305" t="s">
        <v>5134</v>
      </c>
      <c r="C305" t="s">
        <v>7</v>
      </c>
      <c r="D305" t="s">
        <v>586</v>
      </c>
      <c r="E305" t="e">
        <f>_xlfn.SINGLE(AmericanAir I may be a relatively frequent flyer with you (not by choice)), but you better believe I will never become an AAdvantage member.</f>
        <v>#NAME?</v>
      </c>
      <c r="G305" s="1">
        <v>42737.900405092594</v>
      </c>
    </row>
    <row r="306" spans="1:8">
      <c r="A306">
        <v>7.5342807132005504E+17</v>
      </c>
      <c r="B306" t="s">
        <v>5134</v>
      </c>
      <c r="C306" t="s">
        <v>7</v>
      </c>
      <c r="D306" t="s">
        <v>586</v>
      </c>
      <c r="E306" t="s">
        <v>588</v>
      </c>
      <c r="G306" s="1">
        <v>42565.13685185185</v>
      </c>
    </row>
    <row r="307" spans="1:8">
      <c r="A307">
        <v>7.53427599272112E+17</v>
      </c>
      <c r="B307" t="s">
        <v>5134</v>
      </c>
      <c r="C307" t="s">
        <v>7</v>
      </c>
      <c r="D307" t="s">
        <v>586</v>
      </c>
      <c r="E307" t="s">
        <v>589</v>
      </c>
      <c r="F307" t="s">
        <v>13</v>
      </c>
      <c r="G307" s="1">
        <v>42565.135555555556</v>
      </c>
      <c r="H307" t="s">
        <v>14</v>
      </c>
    </row>
    <row r="308" spans="1:8">
      <c r="A308">
        <v>7.4284206162839898E+17</v>
      </c>
      <c r="B308" t="s">
        <v>5134</v>
      </c>
      <c r="C308" t="s">
        <v>15</v>
      </c>
      <c r="D308" t="s">
        <v>586</v>
      </c>
      <c r="E308" t="s">
        <v>590</v>
      </c>
      <c r="G308" s="1">
        <v>42535.925034722219</v>
      </c>
    </row>
    <row r="309" spans="1:8">
      <c r="A309">
        <v>8.4146657498489203E+17</v>
      </c>
      <c r="B309" t="s">
        <v>5134</v>
      </c>
      <c r="C309" t="s">
        <v>18</v>
      </c>
      <c r="D309" t="s">
        <v>591</v>
      </c>
      <c r="E309" t="s">
        <v>592</v>
      </c>
      <c r="G309" s="1">
        <v>42808.076840277776</v>
      </c>
    </row>
    <row r="310" spans="1:8">
      <c r="A310">
        <v>5.3039119919953498E+17</v>
      </c>
      <c r="B310" t="s">
        <v>5135</v>
      </c>
      <c r="C310" t="s">
        <v>7</v>
      </c>
      <c r="D310" t="s">
        <v>593</v>
      </c>
      <c r="E310" t="s">
        <v>594</v>
      </c>
      <c r="G310" s="1">
        <v>41949.672337962962</v>
      </c>
    </row>
    <row r="311" spans="1:8">
      <c r="A311">
        <v>4.98221787055144E+17</v>
      </c>
      <c r="B311" t="s">
        <v>5135</v>
      </c>
      <c r="C311" t="s">
        <v>7</v>
      </c>
      <c r="D311" t="s">
        <v>593</v>
      </c>
      <c r="E311" t="s">
        <v>595</v>
      </c>
      <c r="F311" t="s">
        <v>596</v>
      </c>
      <c r="G311" s="1">
        <v>41860.901678240742</v>
      </c>
      <c r="H311" t="s">
        <v>597</v>
      </c>
    </row>
    <row r="312" spans="1:8">
      <c r="A312">
        <v>9.0552417656333901E+17</v>
      </c>
      <c r="B312" t="s">
        <v>5134</v>
      </c>
      <c r="C312" t="s">
        <v>41</v>
      </c>
      <c r="D312" t="s">
        <v>598</v>
      </c>
      <c r="E312" t="s">
        <v>599</v>
      </c>
      <c r="G312" s="1">
        <v>42984.842152777775</v>
      </c>
    </row>
    <row r="313" spans="1:8">
      <c r="A313">
        <v>7.1299175056278694E+17</v>
      </c>
      <c r="B313" t="s">
        <v>5134</v>
      </c>
      <c r="C313" t="s">
        <v>7</v>
      </c>
      <c r="D313" t="s">
        <v>600</v>
      </c>
      <c r="E313" t="s">
        <v>601</v>
      </c>
      <c r="F313" t="s">
        <v>144</v>
      </c>
      <c r="G313" s="1">
        <v>42453.553865740738</v>
      </c>
      <c r="H313" t="s">
        <v>145</v>
      </c>
    </row>
    <row r="314" spans="1:8">
      <c r="A314">
        <v>8.5253786365274496E+17</v>
      </c>
      <c r="B314" t="s">
        <v>5134</v>
      </c>
      <c r="C314" t="s">
        <v>10</v>
      </c>
      <c r="D314" t="s">
        <v>602</v>
      </c>
      <c r="E314" t="s">
        <v>603</v>
      </c>
      <c r="F314" t="s">
        <v>604</v>
      </c>
      <c r="G314" s="1">
        <v>42838.62777777778</v>
      </c>
      <c r="H314" t="s">
        <v>605</v>
      </c>
    </row>
    <row r="315" spans="1:8">
      <c r="A315">
        <v>8.5253448246488602E+17</v>
      </c>
      <c r="B315" t="s">
        <v>5134</v>
      </c>
      <c r="C315" t="s">
        <v>10</v>
      </c>
      <c r="D315" t="s">
        <v>602</v>
      </c>
      <c r="E315" t="s">
        <v>606</v>
      </c>
      <c r="G315" s="1">
        <v>42838.618449074071</v>
      </c>
    </row>
    <row r="316" spans="1:8">
      <c r="A316">
        <v>7.1278090532520294E+17</v>
      </c>
      <c r="B316" t="s">
        <v>5135</v>
      </c>
      <c r="C316" t="s">
        <v>15</v>
      </c>
      <c r="D316" t="s">
        <v>607</v>
      </c>
      <c r="E316" t="s">
        <v>608</v>
      </c>
      <c r="G316" s="1">
        <v>42452.972048611111</v>
      </c>
    </row>
    <row r="317" spans="1:8">
      <c r="A317">
        <v>9.0448750338582899E+17</v>
      </c>
      <c r="B317" t="s">
        <v>5134</v>
      </c>
      <c r="C317" t="s">
        <v>10</v>
      </c>
      <c r="D317" t="s">
        <v>609</v>
      </c>
      <c r="E317" t="s">
        <v>610</v>
      </c>
      <c r="G317" s="1">
        <v>42981.981481481482</v>
      </c>
    </row>
    <row r="318" spans="1:8">
      <c r="A318">
        <v>7.2804979355815898E+17</v>
      </c>
      <c r="B318" t="s">
        <v>5134</v>
      </c>
      <c r="C318" t="s">
        <v>7</v>
      </c>
      <c r="D318" t="s">
        <v>611</v>
      </c>
      <c r="E318" t="s">
        <v>612</v>
      </c>
      <c r="G318" s="1">
        <v>42495.106145833335</v>
      </c>
    </row>
    <row r="319" spans="1:8">
      <c r="A319">
        <v>5.4492524193671898E+17</v>
      </c>
      <c r="B319" t="s">
        <v>5134</v>
      </c>
      <c r="C319" t="s">
        <v>7</v>
      </c>
      <c r="D319" t="s">
        <v>611</v>
      </c>
      <c r="E319" t="s">
        <v>613</v>
      </c>
      <c r="F319" t="s">
        <v>144</v>
      </c>
      <c r="G319" s="1">
        <v>41989.778657407405</v>
      </c>
      <c r="H319" t="s">
        <v>145</v>
      </c>
    </row>
    <row r="320" spans="1:8">
      <c r="A320">
        <v>8.51582493090304E+17</v>
      </c>
      <c r="B320" t="s">
        <v>5134</v>
      </c>
      <c r="C320" t="s">
        <v>10</v>
      </c>
      <c r="D320" t="s">
        <v>614</v>
      </c>
      <c r="E320" t="s">
        <v>615</v>
      </c>
      <c r="G320" s="1">
        <v>42835.99145833333</v>
      </c>
    </row>
    <row r="321" spans="1:8">
      <c r="A321">
        <v>8.5166363187606298E+17</v>
      </c>
      <c r="B321" t="s">
        <v>5134</v>
      </c>
      <c r="C321" t="s">
        <v>10</v>
      </c>
      <c r="D321" t="s">
        <v>616</v>
      </c>
      <c r="E321" t="s">
        <v>617</v>
      </c>
      <c r="G321" s="1">
        <v>42836.215358796297</v>
      </c>
    </row>
    <row r="322" spans="1:8">
      <c r="A322">
        <v>8.6675555143014797E+17</v>
      </c>
      <c r="B322" t="s">
        <v>5134</v>
      </c>
      <c r="C322" t="s">
        <v>18</v>
      </c>
      <c r="D322" t="s">
        <v>618</v>
      </c>
      <c r="E322" t="e">
        <f>Delta Mostly depends on likelihood of getting out tonight without further delays</f>
        <v>#NAME?</v>
      </c>
      <c r="G322" s="1">
        <v>42877.861122685186</v>
      </c>
    </row>
    <row r="323" spans="1:8">
      <c r="A323">
        <v>8.5160289741463104E+17</v>
      </c>
      <c r="B323" t="s">
        <v>5134</v>
      </c>
      <c r="C323" t="s">
        <v>10</v>
      </c>
      <c r="D323" t="s">
        <v>618</v>
      </c>
      <c r="E323" t="s">
        <v>619</v>
      </c>
      <c r="F323" t="s">
        <v>620</v>
      </c>
      <c r="G323" s="1">
        <v>42836.047766203701</v>
      </c>
      <c r="H323" t="s">
        <v>621</v>
      </c>
    </row>
    <row r="324" spans="1:8">
      <c r="A324">
        <v>8.8636242409341299E+17</v>
      </c>
      <c r="B324" t="s">
        <v>5135</v>
      </c>
      <c r="C324" t="s">
        <v>18</v>
      </c>
      <c r="D324" t="s">
        <v>622</v>
      </c>
      <c r="E324" t="e">
        <f>_xlfn.SINGLE(AnnCoulter _xlfn.SINGLE(Delta Look at their faces.  they recognize you.))</f>
        <v>#NAME?</v>
      </c>
      <c r="F324" t="s">
        <v>107</v>
      </c>
      <c r="G324" s="1">
        <v>42931.965787037036</v>
      </c>
      <c r="H324" t="s">
        <v>108</v>
      </c>
    </row>
    <row r="325" spans="1:8">
      <c r="A325">
        <v>8.7440273108314906E+17</v>
      </c>
      <c r="B325" t="s">
        <v>5134</v>
      </c>
      <c r="C325" t="s">
        <v>18</v>
      </c>
      <c r="D325" t="s">
        <v>622</v>
      </c>
      <c r="E325" t="s">
        <v>623</v>
      </c>
      <c r="G325" s="1">
        <v>42898.963321759256</v>
      </c>
    </row>
    <row r="326" spans="1:8">
      <c r="A326">
        <v>8.9316021993237696E+17</v>
      </c>
      <c r="B326" t="s">
        <v>5135</v>
      </c>
      <c r="C326" t="s">
        <v>7</v>
      </c>
      <c r="D326" t="s">
        <v>624</v>
      </c>
      <c r="E326" t="e">
        <f>AmericanAir just DM you. Any help is appreciated.</f>
        <v>#NAME?</v>
      </c>
      <c r="F326" t="s">
        <v>550</v>
      </c>
      <c r="G326" s="1">
        <v>42950.724131944444</v>
      </c>
      <c r="H326" t="s">
        <v>551</v>
      </c>
    </row>
    <row r="327" spans="1:8">
      <c r="A327">
        <v>8.7076200055672806E+17</v>
      </c>
      <c r="B327" t="s">
        <v>5134</v>
      </c>
      <c r="C327" t="s">
        <v>7</v>
      </c>
      <c r="D327" t="s">
        <v>624</v>
      </c>
      <c r="E327" t="s">
        <v>625</v>
      </c>
      <c r="G327" s="1">
        <v>42888.916817129626</v>
      </c>
    </row>
    <row r="328" spans="1:8">
      <c r="A328">
        <v>8.4967264130901094E+17</v>
      </c>
      <c r="B328" t="s">
        <v>5134</v>
      </c>
      <c r="C328" t="s">
        <v>7</v>
      </c>
      <c r="D328" t="s">
        <v>624</v>
      </c>
      <c r="E328" t="e">
        <f>_xlfn.SINGLE(WWE_RefBrian had bad weather in Charlotte and had to go to Raleigh to refuel. Frustrating), but No ones fault. _xlfn.SINGLE(AmericanAir keeping us safe.)</f>
        <v>#NAME?</v>
      </c>
      <c r="G328" s="1">
        <v>42830.721273148149</v>
      </c>
    </row>
    <row r="329" spans="1:8">
      <c r="A329">
        <v>8.9508873731861197E+17</v>
      </c>
      <c r="B329" t="s">
        <v>5134</v>
      </c>
      <c r="C329" t="s">
        <v>18</v>
      </c>
      <c r="D329" t="s">
        <v>626</v>
      </c>
      <c r="E329" t="s">
        <v>627</v>
      </c>
      <c r="G329" s="1">
        <v>42956.04582175926</v>
      </c>
    </row>
    <row r="330" spans="1:8">
      <c r="A330">
        <v>8.6014266843275597E+17</v>
      </c>
      <c r="B330" t="s">
        <v>5134</v>
      </c>
      <c r="C330" t="s">
        <v>18</v>
      </c>
      <c r="D330" t="s">
        <v>628</v>
      </c>
      <c r="E330" t="s">
        <v>629</v>
      </c>
      <c r="F330" t="s">
        <v>179</v>
      </c>
      <c r="G330" s="1">
        <v>42859.613043981481</v>
      </c>
      <c r="H330" t="s">
        <v>180</v>
      </c>
    </row>
    <row r="331" spans="1:8">
      <c r="A331">
        <v>8.2725419142488806E+17</v>
      </c>
      <c r="B331" t="s">
        <v>5134</v>
      </c>
      <c r="C331" t="s">
        <v>7</v>
      </c>
      <c r="D331" t="s">
        <v>630</v>
      </c>
      <c r="E331" t="s">
        <v>631</v>
      </c>
      <c r="F331" t="s">
        <v>632</v>
      </c>
      <c r="G331" s="1">
        <v>42768.858136574076</v>
      </c>
      <c r="H331" t="s">
        <v>633</v>
      </c>
    </row>
    <row r="332" spans="1:8">
      <c r="A332">
        <v>7.9533961754544102E+17</v>
      </c>
      <c r="B332" t="s">
        <v>5135</v>
      </c>
      <c r="C332" t="s">
        <v>15</v>
      </c>
      <c r="D332" t="s">
        <v>634</v>
      </c>
      <c r="E332" t="s">
        <v>635</v>
      </c>
      <c r="G332" s="1">
        <v>42680.790694444448</v>
      </c>
    </row>
    <row r="333" spans="1:8">
      <c r="A333">
        <v>8.9570639374267098E+17</v>
      </c>
      <c r="B333" t="s">
        <v>5134</v>
      </c>
      <c r="C333" t="s">
        <v>18</v>
      </c>
      <c r="D333" t="s">
        <v>636</v>
      </c>
      <c r="E333" t="s">
        <v>637</v>
      </c>
      <c r="G333" s="1">
        <v>42957.750231481485</v>
      </c>
    </row>
    <row r="334" spans="1:8">
      <c r="A334">
        <v>8.8640802490612096E+17</v>
      </c>
      <c r="B334" t="s">
        <v>5134</v>
      </c>
      <c r="C334" t="s">
        <v>18</v>
      </c>
      <c r="D334" t="s">
        <v>638</v>
      </c>
      <c r="E334" t="e">
        <f>_xlfn.SINGLE(AnnCoulter _xlfn.SINGLE(Delta Because u are despised worldwide)) --_xlfn.SINGLE( as u should be.)</f>
        <v>#NAME?</v>
      </c>
      <c r="F334" t="s">
        <v>265</v>
      </c>
      <c r="G334" s="1">
        <v>42932.091620370367</v>
      </c>
      <c r="H334" t="s">
        <v>266</v>
      </c>
    </row>
    <row r="335" spans="1:8">
      <c r="A335">
        <v>9.1345852056517402E+17</v>
      </c>
      <c r="B335" t="s">
        <v>5134</v>
      </c>
      <c r="C335" t="s">
        <v>10</v>
      </c>
      <c r="D335" t="s">
        <v>639</v>
      </c>
      <c r="E335" t="s">
        <v>640</v>
      </c>
      <c r="G335" s="1">
        <v>43006.736770833333</v>
      </c>
    </row>
    <row r="336" spans="1:8">
      <c r="A336">
        <v>8.6707188689897805E+17</v>
      </c>
      <c r="B336" t="s">
        <v>5134</v>
      </c>
      <c r="C336" t="s">
        <v>7</v>
      </c>
      <c r="D336" t="s">
        <v>641</v>
      </c>
      <c r="E336" t="s">
        <v>642</v>
      </c>
      <c r="G336" s="1">
        <v>42878.734039351853</v>
      </c>
    </row>
    <row r="337" spans="1:8">
      <c r="A337">
        <v>8.8446294757312499E+17</v>
      </c>
      <c r="B337" t="s">
        <v>5134</v>
      </c>
      <c r="C337" t="s">
        <v>10</v>
      </c>
      <c r="D337" t="s">
        <v>643</v>
      </c>
      <c r="E337" t="s">
        <v>644</v>
      </c>
      <c r="F337" t="s">
        <v>645</v>
      </c>
      <c r="G337" s="1">
        <v>42926.724224537036</v>
      </c>
      <c r="H337" t="s">
        <v>646</v>
      </c>
    </row>
    <row r="338" spans="1:8">
      <c r="A338">
        <v>8.4203651582803098E+17</v>
      </c>
      <c r="B338" t="s">
        <v>5134</v>
      </c>
      <c r="C338" t="s">
        <v>18</v>
      </c>
      <c r="D338" t="s">
        <v>643</v>
      </c>
      <c r="E338" t="s">
        <v>647</v>
      </c>
      <c r="F338" t="s">
        <v>648</v>
      </c>
      <c r="G338" s="1">
        <v>42809.649583333332</v>
      </c>
      <c r="H338" t="s">
        <v>649</v>
      </c>
    </row>
    <row r="339" spans="1:8">
      <c r="A339">
        <v>8.5188385891619994E+17</v>
      </c>
      <c r="B339" t="s">
        <v>5134</v>
      </c>
      <c r="C339" t="s">
        <v>10</v>
      </c>
      <c r="D339" t="s">
        <v>650</v>
      </c>
      <c r="E339" t="s">
        <v>651</v>
      </c>
      <c r="G339" s="1">
        <v>42836.823067129626</v>
      </c>
    </row>
    <row r="340" spans="1:8">
      <c r="A340">
        <v>7.4101860659968794E+17</v>
      </c>
      <c r="B340" t="s">
        <v>5134</v>
      </c>
      <c r="C340" t="s">
        <v>10</v>
      </c>
      <c r="D340" t="s">
        <v>650</v>
      </c>
      <c r="E340" t="e">
        <f>_xlfn.SINGLE(chadzumock _xlfn.SINGLE(united same situation while I was in uniform. had a gate rep yell at me to sit down and wait to be called.))</f>
        <v>#NAME?</v>
      </c>
      <c r="G340" s="1">
        <v>42530.893252314818</v>
      </c>
    </row>
    <row r="341" spans="1:8">
      <c r="A341">
        <v>7.1389869620782605E+17</v>
      </c>
      <c r="B341" t="s">
        <v>5135</v>
      </c>
      <c r="C341" t="s">
        <v>15</v>
      </c>
      <c r="D341" t="s">
        <v>650</v>
      </c>
      <c r="E341" t="s">
        <v>652</v>
      </c>
      <c r="G341" s="1">
        <v>42456.056562500002</v>
      </c>
    </row>
    <row r="342" spans="1:8">
      <c r="A342">
        <v>8.8862916845972198E+17</v>
      </c>
      <c r="B342" t="s">
        <v>5135</v>
      </c>
      <c r="C342" t="s">
        <v>18</v>
      </c>
      <c r="D342" t="s">
        <v>653</v>
      </c>
      <c r="E342" t="s">
        <v>654</v>
      </c>
      <c r="G342" s="1">
        <v>42938.220810185187</v>
      </c>
    </row>
    <row r="343" spans="1:8">
      <c r="A343">
        <v>8.2248882471020506E+17</v>
      </c>
      <c r="B343" t="s">
        <v>5134</v>
      </c>
      <c r="C343" t="s">
        <v>7</v>
      </c>
      <c r="D343" t="s">
        <v>655</v>
      </c>
      <c r="E343" t="s">
        <v>656</v>
      </c>
      <c r="G343" s="1">
        <v>42755.708229166667</v>
      </c>
    </row>
    <row r="344" spans="1:8">
      <c r="A344">
        <v>8.7541448580002995E+17</v>
      </c>
      <c r="B344" t="s">
        <v>5135</v>
      </c>
      <c r="C344" t="s">
        <v>18</v>
      </c>
      <c r="D344" t="s">
        <v>657</v>
      </c>
      <c r="E344" t="s">
        <v>658</v>
      </c>
      <c r="F344" t="s">
        <v>659</v>
      </c>
      <c r="G344" s="1">
        <v>42901.755231481482</v>
      </c>
      <c r="H344" t="s">
        <v>660</v>
      </c>
    </row>
    <row r="345" spans="1:8">
      <c r="A345">
        <v>9.0573727564822106E+17</v>
      </c>
      <c r="B345" t="s">
        <v>5135</v>
      </c>
      <c r="C345" t="s">
        <v>10</v>
      </c>
      <c r="D345" t="s">
        <v>661</v>
      </c>
      <c r="E345" t="s">
        <v>662</v>
      </c>
      <c r="G345" s="1">
        <v>42985.430185185185</v>
      </c>
    </row>
    <row r="346" spans="1:8">
      <c r="A346">
        <v>8.1088575253607194E+17</v>
      </c>
      <c r="B346" t="s">
        <v>5134</v>
      </c>
      <c r="C346" t="s">
        <v>7</v>
      </c>
      <c r="D346" t="s">
        <v>663</v>
      </c>
      <c r="E346" t="s">
        <v>664</v>
      </c>
      <c r="G346" s="1">
        <v>42723.689849537041</v>
      </c>
    </row>
    <row r="347" spans="1:8">
      <c r="A347">
        <v>8.7984251900937395E+17</v>
      </c>
      <c r="B347" t="s">
        <v>5134</v>
      </c>
      <c r="C347" t="s">
        <v>10</v>
      </c>
      <c r="D347" t="s">
        <v>665</v>
      </c>
      <c r="E347" t="s">
        <v>666</v>
      </c>
      <c r="G347" s="1">
        <v>42913.974270833336</v>
      </c>
    </row>
    <row r="348" spans="1:8">
      <c r="A348">
        <v>8.7981076370734195E+17</v>
      </c>
      <c r="B348" t="s">
        <v>5135</v>
      </c>
      <c r="C348" t="s">
        <v>10</v>
      </c>
      <c r="D348" t="s">
        <v>665</v>
      </c>
      <c r="E348" t="s">
        <v>667</v>
      </c>
      <c r="G348" s="1">
        <v>42913.886643518519</v>
      </c>
    </row>
    <row r="349" spans="1:8">
      <c r="A349">
        <v>7.6697104783278797E+17</v>
      </c>
      <c r="B349" t="s">
        <v>5134</v>
      </c>
      <c r="C349" t="s">
        <v>10</v>
      </c>
      <c r="D349" t="s">
        <v>665</v>
      </c>
      <c r="E349" t="e">
        <f>_xlfn.SINGLE(united thanks. now), How do I get reimbursed for My hotel room and meals?</f>
        <v>#NAME?</v>
      </c>
      <c r="G349" s="1">
        <v>42602.508356481485</v>
      </c>
    </row>
    <row r="350" spans="1:8">
      <c r="A350">
        <v>6.1366959649159104E+17</v>
      </c>
      <c r="B350" t="s">
        <v>5135</v>
      </c>
      <c r="C350" t="s">
        <v>41</v>
      </c>
      <c r="D350" t="s">
        <v>668</v>
      </c>
      <c r="E350" t="s">
        <v>669</v>
      </c>
      <c r="F350" t="s">
        <v>241</v>
      </c>
      <c r="G350" s="1">
        <v>42179.47693287037</v>
      </c>
      <c r="H350" t="s">
        <v>242</v>
      </c>
    </row>
    <row r="351" spans="1:8">
      <c r="A351">
        <v>7.6677908965919104E+17</v>
      </c>
      <c r="B351" t="s">
        <v>5134</v>
      </c>
      <c r="C351" t="s">
        <v>41</v>
      </c>
      <c r="D351" t="s">
        <v>670</v>
      </c>
      <c r="E351" t="s">
        <v>671</v>
      </c>
      <c r="F351" t="s">
        <v>672</v>
      </c>
      <c r="G351" s="1">
        <v>42601.978645833333</v>
      </c>
      <c r="H351" t="s">
        <v>673</v>
      </c>
    </row>
    <row r="352" spans="1:8">
      <c r="A352">
        <v>8.1162255117674394E+17</v>
      </c>
      <c r="B352" t="s">
        <v>5134</v>
      </c>
      <c r="C352" t="s">
        <v>18</v>
      </c>
      <c r="D352" t="s">
        <v>674</v>
      </c>
      <c r="E352" t="s">
        <v>675</v>
      </c>
      <c r="G352" s="1">
        <v>42725.723032407404</v>
      </c>
    </row>
    <row r="353" spans="1:8">
      <c r="A353">
        <v>3.7065274091073498E+17</v>
      </c>
      <c r="B353" t="s">
        <v>5134</v>
      </c>
      <c r="C353" t="s">
        <v>38</v>
      </c>
      <c r="D353" t="s">
        <v>676</v>
      </c>
      <c r="E353" t="s">
        <v>677</v>
      </c>
      <c r="G353" s="1">
        <v>41508.878171296295</v>
      </c>
    </row>
    <row r="354" spans="1:8">
      <c r="A354">
        <v>7.5884496155079795E+17</v>
      </c>
      <c r="B354" t="s">
        <v>5134</v>
      </c>
      <c r="C354" t="s">
        <v>10</v>
      </c>
      <c r="D354" t="s">
        <v>678</v>
      </c>
      <c r="E354" t="s">
        <v>679</v>
      </c>
      <c r="G354" s="1">
        <v>42580.084629629629</v>
      </c>
    </row>
    <row r="355" spans="1:8">
      <c r="A355">
        <v>8.5164307468200704E+17</v>
      </c>
      <c r="B355" t="s">
        <v>5134</v>
      </c>
      <c r="C355" t="s">
        <v>10</v>
      </c>
      <c r="D355" t="s">
        <v>680</v>
      </c>
      <c r="E355" t="s">
        <v>498</v>
      </c>
      <c r="G355" s="1">
        <v>42836.158634259256</v>
      </c>
    </row>
    <row r="356" spans="1:8">
      <c r="A356">
        <v>7.4732769526496397E+17</v>
      </c>
      <c r="B356" t="s">
        <v>5134</v>
      </c>
      <c r="C356" t="s">
        <v>15</v>
      </c>
      <c r="D356" t="s">
        <v>681</v>
      </c>
      <c r="E356" t="s">
        <v>682</v>
      </c>
      <c r="F356" t="s">
        <v>265</v>
      </c>
      <c r="G356" s="1">
        <v>42548.303020833337</v>
      </c>
      <c r="H356" t="s">
        <v>266</v>
      </c>
    </row>
    <row r="357" spans="1:8">
      <c r="A357">
        <v>8.4614242168357197E+17</v>
      </c>
      <c r="B357" t="s">
        <v>5135</v>
      </c>
      <c r="C357" t="s">
        <v>10</v>
      </c>
      <c r="D357" t="s">
        <v>683</v>
      </c>
      <c r="E357" t="s">
        <v>684</v>
      </c>
      <c r="G357" s="1">
        <v>42820.979722222219</v>
      </c>
    </row>
    <row r="358" spans="1:8">
      <c r="A358">
        <v>8.5226533758432397E+17</v>
      </c>
      <c r="B358" t="s">
        <v>5134</v>
      </c>
      <c r="C358" t="s">
        <v>10</v>
      </c>
      <c r="D358" t="s">
        <v>685</v>
      </c>
      <c r="E358" t="s">
        <v>498</v>
      </c>
      <c r="G358" s="1">
        <v>42837.875752314816</v>
      </c>
    </row>
    <row r="359" spans="1:8">
      <c r="A359">
        <v>6.3049299918998298E+17</v>
      </c>
      <c r="B359" t="s">
        <v>5135</v>
      </c>
      <c r="C359" t="s">
        <v>10</v>
      </c>
      <c r="D359" t="s">
        <v>686</v>
      </c>
      <c r="E359" t="s">
        <v>687</v>
      </c>
      <c r="G359" s="1">
        <v>42225.900682870371</v>
      </c>
    </row>
    <row r="360" spans="1:8">
      <c r="A360">
        <v>5.9102373830237299E+17</v>
      </c>
      <c r="B360" t="s">
        <v>5134</v>
      </c>
      <c r="C360" t="s">
        <v>10</v>
      </c>
      <c r="D360" t="s">
        <v>686</v>
      </c>
      <c r="E360" t="s">
        <v>688</v>
      </c>
      <c r="G360" s="1">
        <v>42116.986273148148</v>
      </c>
    </row>
    <row r="361" spans="1:8">
      <c r="A361">
        <v>4.3690370789330099E+17</v>
      </c>
      <c r="B361" t="s">
        <v>5134</v>
      </c>
      <c r="C361" t="s">
        <v>10</v>
      </c>
      <c r="D361" t="s">
        <v>686</v>
      </c>
      <c r="E361" t="s">
        <v>689</v>
      </c>
      <c r="G361" s="1">
        <v>41691.696006944447</v>
      </c>
    </row>
    <row r="362" spans="1:8">
      <c r="A362">
        <v>8.1157477488329498E+17</v>
      </c>
      <c r="B362" t="s">
        <v>5134</v>
      </c>
      <c r="C362" t="s">
        <v>18</v>
      </c>
      <c r="D362" t="s">
        <v>690</v>
      </c>
      <c r="E362" t="s">
        <v>172</v>
      </c>
      <c r="G362" s="1">
        <v>42725.591192129628</v>
      </c>
    </row>
    <row r="363" spans="1:8">
      <c r="A363">
        <v>4.8106927290373702E+17</v>
      </c>
      <c r="B363" t="s">
        <v>5134</v>
      </c>
      <c r="C363" t="s">
        <v>15</v>
      </c>
      <c r="D363" t="s">
        <v>691</v>
      </c>
      <c r="E363" t="s">
        <v>692</v>
      </c>
      <c r="G363" s="1">
        <v>41813.569756944446</v>
      </c>
    </row>
    <row r="364" spans="1:8">
      <c r="A364">
        <v>9.1450988492148698E+17</v>
      </c>
      <c r="B364" t="s">
        <v>5135</v>
      </c>
      <c r="C364" t="s">
        <v>18</v>
      </c>
      <c r="D364" t="s">
        <v>693</v>
      </c>
      <c r="E364" t="s">
        <v>694</v>
      </c>
      <c r="G364" s="1">
        <v>43009.637974537036</v>
      </c>
    </row>
    <row r="365" spans="1:8">
      <c r="A365">
        <v>4.4128749359426701E+17</v>
      </c>
      <c r="B365" t="s">
        <v>5135</v>
      </c>
      <c r="C365" t="s">
        <v>10</v>
      </c>
      <c r="D365" t="s">
        <v>693</v>
      </c>
      <c r="E365" t="s">
        <v>695</v>
      </c>
      <c r="G365" s="1">
        <v>41703.792951388888</v>
      </c>
    </row>
    <row r="366" spans="1:8">
      <c r="A366">
        <v>6.5770448797346202E+17</v>
      </c>
      <c r="B366" t="s">
        <v>5135</v>
      </c>
      <c r="C366" t="s">
        <v>7</v>
      </c>
      <c r="D366" t="s">
        <v>696</v>
      </c>
      <c r="E366" t="s">
        <v>697</v>
      </c>
      <c r="G366" s="1">
        <v>42300.99009259259</v>
      </c>
    </row>
    <row r="367" spans="1:8">
      <c r="A367">
        <v>5.7585840070320102E+17</v>
      </c>
      <c r="B367" t="s">
        <v>5134</v>
      </c>
      <c r="C367" t="s">
        <v>7</v>
      </c>
      <c r="D367" t="s">
        <v>696</v>
      </c>
      <c r="E367" t="s">
        <v>698</v>
      </c>
      <c r="G367" s="1">
        <v>42075.137916666667</v>
      </c>
    </row>
    <row r="368" spans="1:8">
      <c r="A368">
        <v>5.75855517328896E+17</v>
      </c>
      <c r="B368" t="s">
        <v>5135</v>
      </c>
      <c r="C368" t="s">
        <v>7</v>
      </c>
      <c r="D368" t="s">
        <v>696</v>
      </c>
      <c r="E368" t="s">
        <v>699</v>
      </c>
      <c r="G368" s="1">
        <v>42075.129953703705</v>
      </c>
    </row>
    <row r="369" spans="1:8">
      <c r="A369">
        <v>3.4674580991786502E+17</v>
      </c>
      <c r="B369" t="s">
        <v>5134</v>
      </c>
      <c r="C369" t="s">
        <v>7</v>
      </c>
      <c r="D369" t="s">
        <v>696</v>
      </c>
      <c r="E369" t="s">
        <v>700</v>
      </c>
      <c r="G369" s="1">
        <v>41442.907604166663</v>
      </c>
    </row>
    <row r="370" spans="1:8">
      <c r="A370">
        <v>2.5066787138503802E+17</v>
      </c>
      <c r="B370" t="s">
        <v>5134</v>
      </c>
      <c r="C370" t="s">
        <v>18</v>
      </c>
      <c r="D370" t="s">
        <v>696</v>
      </c>
      <c r="E370" t="s">
        <v>701</v>
      </c>
      <c r="G370" s="1">
        <v>41177.783009259256</v>
      </c>
    </row>
    <row r="371" spans="1:8">
      <c r="A371">
        <v>8.7326242125046106E+17</v>
      </c>
      <c r="B371" t="s">
        <v>5134</v>
      </c>
      <c r="C371" t="s">
        <v>7</v>
      </c>
      <c r="D371" t="s">
        <v>702</v>
      </c>
      <c r="E371" t="s">
        <v>703</v>
      </c>
      <c r="G371" s="1">
        <v>42895.816666666666</v>
      </c>
    </row>
    <row r="372" spans="1:8">
      <c r="A372">
        <v>3.8790804053375302E+17</v>
      </c>
      <c r="B372" t="s">
        <v>5134</v>
      </c>
      <c r="C372" t="s">
        <v>10</v>
      </c>
      <c r="D372" t="s">
        <v>704</v>
      </c>
      <c r="E372" t="e">
        <f>_xlfn.SINGLE(united _xlfn.SINGLE(cltom did they lose the weekly pool too?))</f>
        <v>#NAME?</v>
      </c>
      <c r="G372" s="1">
        <v>41556.493726851855</v>
      </c>
    </row>
    <row r="373" spans="1:8">
      <c r="A373">
        <v>7.9807092087510195E+17</v>
      </c>
      <c r="B373" t="s">
        <v>5134</v>
      </c>
      <c r="C373" t="s">
        <v>41</v>
      </c>
      <c r="D373" t="s">
        <v>705</v>
      </c>
      <c r="E373" t="s">
        <v>706</v>
      </c>
      <c r="F373" t="s">
        <v>265</v>
      </c>
      <c r="G373" s="1">
        <v>42688.327650462961</v>
      </c>
      <c r="H373" t="s">
        <v>266</v>
      </c>
    </row>
    <row r="374" spans="1:8">
      <c r="A374">
        <v>5.6756928563643098E+17</v>
      </c>
      <c r="B374" t="s">
        <v>5134</v>
      </c>
      <c r="C374" t="s">
        <v>41</v>
      </c>
      <c r="D374" t="s">
        <v>705</v>
      </c>
      <c r="E374" t="e">
        <f>_xlfn.SINGLE(jetblue phone agent. I had others tell me there was nothing they could do), and then she got on the phone and fixed it all.</f>
        <v>#NAME?</v>
      </c>
      <c r="F374" t="s">
        <v>707</v>
      </c>
      <c r="G374" s="1">
        <v>42052.264317129629</v>
      </c>
      <c r="H374" t="s">
        <v>708</v>
      </c>
    </row>
    <row r="375" spans="1:8">
      <c r="A375">
        <v>5.4351889764817299E+17</v>
      </c>
      <c r="B375" t="s">
        <v>5134</v>
      </c>
      <c r="C375" t="s">
        <v>15</v>
      </c>
      <c r="D375" t="s">
        <v>705</v>
      </c>
      <c r="E375" t="s">
        <v>709</v>
      </c>
      <c r="G375" s="1">
        <v>41985.897881944446</v>
      </c>
    </row>
    <row r="376" spans="1:8">
      <c r="A376">
        <v>7.7916123954492198E+17</v>
      </c>
      <c r="B376" t="s">
        <v>5134</v>
      </c>
      <c r="C376" t="s">
        <v>7</v>
      </c>
      <c r="D376" t="s">
        <v>710</v>
      </c>
      <c r="E376" t="s">
        <v>711</v>
      </c>
      <c r="G376" s="1">
        <v>42636.146874999999</v>
      </c>
    </row>
    <row r="377" spans="1:8">
      <c r="A377">
        <v>8.5588936697522906E+17</v>
      </c>
      <c r="B377" t="s">
        <v>5134</v>
      </c>
      <c r="C377" t="s">
        <v>7</v>
      </c>
      <c r="D377" t="s">
        <v>712</v>
      </c>
      <c r="E377" t="s">
        <v>713</v>
      </c>
      <c r="F377" t="s">
        <v>150</v>
      </c>
      <c r="G377" s="1">
        <v>42847.876168981478</v>
      </c>
      <c r="H377" t="s">
        <v>151</v>
      </c>
    </row>
    <row r="378" spans="1:8">
      <c r="A378">
        <v>9.0052251250040806E+17</v>
      </c>
      <c r="B378" t="s">
        <v>5134</v>
      </c>
      <c r="C378" t="s">
        <v>15</v>
      </c>
      <c r="D378" t="s">
        <v>714</v>
      </c>
      <c r="E378" t="e">
        <f>_xlfn.SINGLE(KrystalBee _xlfn.SINGLE(SouthwestAir _xlfn.SINGLE(LASairport Really haven\u2019t heard anything definitive yet\u2026.guess we\u2019ll never know?)))</f>
        <v>#NAME?</v>
      </c>
      <c r="G378" s="1">
        <v>42971.040185185186</v>
      </c>
    </row>
    <row r="379" spans="1:8">
      <c r="A379">
        <v>8.4131159117806694E+17</v>
      </c>
      <c r="B379" t="s">
        <v>5134</v>
      </c>
      <c r="C379" t="s">
        <v>15</v>
      </c>
      <c r="D379" t="s">
        <v>715</v>
      </c>
      <c r="E379" t="s">
        <v>716</v>
      </c>
      <c r="F379" t="s">
        <v>717</v>
      </c>
      <c r="G379" s="1">
        <v>42807.64916666667</v>
      </c>
      <c r="H379" t="s">
        <v>718</v>
      </c>
    </row>
    <row r="380" spans="1:8">
      <c r="A380">
        <v>8.8601910486339494E+17</v>
      </c>
      <c r="B380" t="s">
        <v>5134</v>
      </c>
      <c r="C380" t="s">
        <v>10</v>
      </c>
      <c r="D380" t="s">
        <v>719</v>
      </c>
      <c r="E380" t="s">
        <v>37</v>
      </c>
      <c r="G380" s="1">
        <v>42931.01840277778</v>
      </c>
    </row>
    <row r="381" spans="1:8">
      <c r="A381">
        <v>5.7983145705029197E+17</v>
      </c>
      <c r="B381" t="s">
        <v>5134</v>
      </c>
      <c r="C381" t="s">
        <v>18</v>
      </c>
      <c r="D381" t="s">
        <v>720</v>
      </c>
      <c r="E381" t="e">
        <f>_xlfn.SINGLE(parsnips07 _xlfn.SINGLE(Delta _xlfn.SINGLE(RedIguanaOG lol eating there now.)))</f>
        <v>#NAME?</v>
      </c>
      <c r="F381" t="s">
        <v>721</v>
      </c>
      <c r="G381" s="1">
        <v>42086.101458333331</v>
      </c>
      <c r="H381" t="s">
        <v>722</v>
      </c>
    </row>
    <row r="382" spans="1:8">
      <c r="A382">
        <v>5.7974584559302605E+17</v>
      </c>
      <c r="B382" t="s">
        <v>5134</v>
      </c>
      <c r="C382" t="s">
        <v>18</v>
      </c>
      <c r="D382" t="s">
        <v>720</v>
      </c>
      <c r="E382" t="s">
        <v>723</v>
      </c>
      <c r="F382" t="s">
        <v>724</v>
      </c>
      <c r="G382" s="1">
        <v>42085.865219907406</v>
      </c>
      <c r="H382" t="s">
        <v>722</v>
      </c>
    </row>
    <row r="383" spans="1:8">
      <c r="A383">
        <v>8.9327197687728102E+17</v>
      </c>
      <c r="B383" t="s">
        <v>5134</v>
      </c>
      <c r="C383" t="s">
        <v>7</v>
      </c>
      <c r="D383" t="s">
        <v>725</v>
      </c>
      <c r="E383" t="s">
        <v>726</v>
      </c>
      <c r="G383" s="1">
        <v>42951.032523148147</v>
      </c>
    </row>
    <row r="384" spans="1:8">
      <c r="A384">
        <v>8.5212632442887296E+17</v>
      </c>
      <c r="B384" t="s">
        <v>5134</v>
      </c>
      <c r="C384" t="s">
        <v>10</v>
      </c>
      <c r="D384" t="s">
        <v>727</v>
      </c>
      <c r="E384" t="s">
        <v>728</v>
      </c>
      <c r="G384" s="1">
        <v>42837.492152777777</v>
      </c>
    </row>
    <row r="385" spans="1:8">
      <c r="A385">
        <v>8.8301716541848704E+17</v>
      </c>
      <c r="B385" t="s">
        <v>5135</v>
      </c>
      <c r="C385" t="s">
        <v>7</v>
      </c>
      <c r="D385" t="s">
        <v>729</v>
      </c>
      <c r="E385" t="s">
        <v>730</v>
      </c>
      <c r="F385" t="s">
        <v>731</v>
      </c>
      <c r="G385" s="1">
        <v>42922.734629629631</v>
      </c>
      <c r="H385" t="s">
        <v>732</v>
      </c>
    </row>
    <row r="386" spans="1:8">
      <c r="A386">
        <v>5.6383668986958598E+17</v>
      </c>
      <c r="B386" t="s">
        <v>5134</v>
      </c>
      <c r="C386" t="s">
        <v>18</v>
      </c>
      <c r="D386" t="s">
        <v>733</v>
      </c>
      <c r="E386" t="s">
        <v>734</v>
      </c>
      <c r="G386" s="1">
        <v>42041.964317129627</v>
      </c>
    </row>
    <row r="387" spans="1:8">
      <c r="A387">
        <v>5.59790376731824E+17</v>
      </c>
      <c r="B387" t="s">
        <v>5135</v>
      </c>
      <c r="C387" t="s">
        <v>7</v>
      </c>
      <c r="D387" t="s">
        <v>733</v>
      </c>
      <c r="E387" t="s">
        <v>735</v>
      </c>
      <c r="G387" s="1">
        <v>42030.798611111109</v>
      </c>
    </row>
    <row r="388" spans="1:8">
      <c r="A388">
        <v>5.5329611309293901E+17</v>
      </c>
      <c r="B388" t="s">
        <v>5134</v>
      </c>
      <c r="C388" t="s">
        <v>7</v>
      </c>
      <c r="D388" t="s">
        <v>733</v>
      </c>
      <c r="E388" t="s">
        <v>736</v>
      </c>
      <c r="G388" s="1">
        <v>42012.877858796295</v>
      </c>
    </row>
    <row r="389" spans="1:8">
      <c r="A389">
        <v>5.3649003759285402E+17</v>
      </c>
      <c r="B389" t="s">
        <v>5135</v>
      </c>
      <c r="C389" t="s">
        <v>10</v>
      </c>
      <c r="D389" t="s">
        <v>733</v>
      </c>
      <c r="E389" t="s">
        <v>737</v>
      </c>
      <c r="G389" s="1">
        <v>41966.501932870371</v>
      </c>
    </row>
    <row r="390" spans="1:8">
      <c r="A390">
        <v>5.3340715956895699E+17</v>
      </c>
      <c r="B390" t="s">
        <v>5134</v>
      </c>
      <c r="C390" t="s">
        <v>7</v>
      </c>
      <c r="D390" t="s">
        <v>733</v>
      </c>
      <c r="E390" t="s">
        <v>738</v>
      </c>
      <c r="G390" s="1">
        <v>41957.994803240741</v>
      </c>
    </row>
    <row r="391" spans="1:8">
      <c r="A391">
        <v>5.24678555888664E+17</v>
      </c>
      <c r="B391" t="s">
        <v>5134</v>
      </c>
      <c r="C391" t="s">
        <v>7</v>
      </c>
      <c r="D391" t="s">
        <v>733</v>
      </c>
      <c r="E391" t="s">
        <v>739</v>
      </c>
      <c r="G391" s="1">
        <v>41933.908449074072</v>
      </c>
    </row>
    <row r="392" spans="1:8">
      <c r="A392">
        <v>5.0438803610561299E+17</v>
      </c>
      <c r="B392" t="s">
        <v>5135</v>
      </c>
      <c r="C392" t="s">
        <v>7</v>
      </c>
      <c r="D392" t="s">
        <v>733</v>
      </c>
      <c r="E392" t="s">
        <v>740</v>
      </c>
      <c r="G392" s="1">
        <v>41877.917280092595</v>
      </c>
    </row>
    <row r="393" spans="1:8">
      <c r="A393">
        <v>4.7169753625671603E+17</v>
      </c>
      <c r="B393" t="s">
        <v>5134</v>
      </c>
      <c r="C393" t="s">
        <v>7</v>
      </c>
      <c r="D393" t="s">
        <v>733</v>
      </c>
      <c r="E393" t="s">
        <v>741</v>
      </c>
      <c r="G393" s="1">
        <v>41787.708692129629</v>
      </c>
    </row>
    <row r="394" spans="1:8">
      <c r="A394">
        <v>4.5357050684362298E+17</v>
      </c>
      <c r="B394" t="s">
        <v>5134</v>
      </c>
      <c r="C394" t="s">
        <v>18</v>
      </c>
      <c r="D394" t="s">
        <v>733</v>
      </c>
      <c r="E394" t="s">
        <v>742</v>
      </c>
      <c r="G394" s="1">
        <v>41737.687615740739</v>
      </c>
    </row>
    <row r="395" spans="1:8">
      <c r="A395">
        <v>4.5356755602073101E+17</v>
      </c>
      <c r="B395" t="s">
        <v>5135</v>
      </c>
      <c r="C395" t="s">
        <v>7</v>
      </c>
      <c r="D395" t="s">
        <v>733</v>
      </c>
      <c r="E395" t="s">
        <v>743</v>
      </c>
      <c r="G395" s="1">
        <v>41737.679467592592</v>
      </c>
    </row>
    <row r="396" spans="1:8">
      <c r="A396">
        <v>4.4351033111009203E+17</v>
      </c>
      <c r="B396" t="s">
        <v>5135</v>
      </c>
      <c r="C396" t="s">
        <v>7</v>
      </c>
      <c r="D396" t="s">
        <v>733</v>
      </c>
      <c r="E396" t="s">
        <v>744</v>
      </c>
      <c r="G396" s="1">
        <v>41709.926817129628</v>
      </c>
    </row>
    <row r="397" spans="1:8">
      <c r="A397">
        <v>4.36614559760408E+17</v>
      </c>
      <c r="B397" t="s">
        <v>5134</v>
      </c>
      <c r="C397" t="s">
        <v>7</v>
      </c>
      <c r="D397" t="s">
        <v>733</v>
      </c>
      <c r="E397" t="s">
        <v>745</v>
      </c>
      <c r="G397" s="1">
        <v>41690.898113425923</v>
      </c>
    </row>
    <row r="398" spans="1:8">
      <c r="A398">
        <v>4.3494013609091398E+17</v>
      </c>
      <c r="B398" t="s">
        <v>5135</v>
      </c>
      <c r="C398" t="s">
        <v>7</v>
      </c>
      <c r="D398" t="s">
        <v>733</v>
      </c>
      <c r="E398" t="e">
        <f>_xlfn.SINGLE(OneMileataTime _xlfn.SINGLE(jamucsb _xlfn.SINGLE(AmericanAir haha. Enjoy........)))</f>
        <v>#NAME?</v>
      </c>
      <c r="G398" s="1">
        <v>41686.277581018519</v>
      </c>
    </row>
    <row r="399" spans="1:8">
      <c r="A399">
        <v>4.3493639343796198E+17</v>
      </c>
      <c r="B399" t="s">
        <v>5134</v>
      </c>
      <c r="C399" t="s">
        <v>7</v>
      </c>
      <c r="D399" t="s">
        <v>733</v>
      </c>
      <c r="E399" t="s">
        <v>746</v>
      </c>
      <c r="G399" s="1">
        <v>41686.267256944448</v>
      </c>
    </row>
    <row r="400" spans="1:8">
      <c r="A400">
        <v>4.3150702419129498E+17</v>
      </c>
      <c r="B400" t="s">
        <v>5134</v>
      </c>
      <c r="C400" t="s">
        <v>18</v>
      </c>
      <c r="D400" t="s">
        <v>733</v>
      </c>
      <c r="E400" t="s">
        <v>747</v>
      </c>
      <c r="G400" s="1">
        <v>41676.80400462963</v>
      </c>
    </row>
    <row r="401" spans="1:8">
      <c r="A401">
        <v>4.3111836014820102E+17</v>
      </c>
      <c r="B401" t="s">
        <v>5134</v>
      </c>
      <c r="C401" t="s">
        <v>7</v>
      </c>
      <c r="D401" t="s">
        <v>733</v>
      </c>
      <c r="E401" t="s">
        <v>748</v>
      </c>
      <c r="G401" s="1">
        <v>41675.731493055559</v>
      </c>
    </row>
    <row r="402" spans="1:8">
      <c r="A402">
        <v>4.3111433509694202E+17</v>
      </c>
      <c r="B402" t="s">
        <v>5134</v>
      </c>
      <c r="C402" t="s">
        <v>7</v>
      </c>
      <c r="D402" t="s">
        <v>733</v>
      </c>
      <c r="E402" t="s">
        <v>749</v>
      </c>
      <c r="G402" s="1">
        <v>41675.720381944448</v>
      </c>
    </row>
    <row r="403" spans="1:8">
      <c r="A403">
        <v>4.3110020560206598E+17</v>
      </c>
      <c r="B403" t="s">
        <v>5134</v>
      </c>
      <c r="C403" t="s">
        <v>7</v>
      </c>
      <c r="D403" t="s">
        <v>733</v>
      </c>
      <c r="E403" t="s">
        <v>750</v>
      </c>
      <c r="G403" s="1">
        <v>41675.681400462963</v>
      </c>
    </row>
    <row r="404" spans="1:8">
      <c r="A404">
        <v>4.2820874466597197E+17</v>
      </c>
      <c r="B404" t="s">
        <v>5135</v>
      </c>
      <c r="C404" t="s">
        <v>7</v>
      </c>
      <c r="D404" t="s">
        <v>733</v>
      </c>
      <c r="E404" t="s">
        <v>751</v>
      </c>
      <c r="G404" s="1">
        <v>41667.702488425923</v>
      </c>
    </row>
    <row r="405" spans="1:8">
      <c r="A405">
        <v>4.2278721479625901E+17</v>
      </c>
      <c r="B405" t="s">
        <v>5135</v>
      </c>
      <c r="C405" t="s">
        <v>7</v>
      </c>
      <c r="D405" t="s">
        <v>733</v>
      </c>
      <c r="E405" t="s">
        <v>752</v>
      </c>
      <c r="G405" s="1">
        <v>41652.741909722223</v>
      </c>
    </row>
    <row r="406" spans="1:8">
      <c r="A406">
        <v>4.2139984820662598E+17</v>
      </c>
      <c r="B406" t="s">
        <v>5135</v>
      </c>
      <c r="C406" t="s">
        <v>7</v>
      </c>
      <c r="D406" t="s">
        <v>733</v>
      </c>
      <c r="E406" t="s">
        <v>753</v>
      </c>
      <c r="G406" s="1">
        <v>41648.913506944446</v>
      </c>
    </row>
    <row r="407" spans="1:8">
      <c r="A407">
        <v>8.5256477294824205E+17</v>
      </c>
      <c r="B407" t="s">
        <v>5134</v>
      </c>
      <c r="C407" t="s">
        <v>10</v>
      </c>
      <c r="D407" t="s">
        <v>754</v>
      </c>
      <c r="E407" t="s">
        <v>755</v>
      </c>
      <c r="G407" s="1">
        <v>42838.702037037037</v>
      </c>
    </row>
    <row r="408" spans="1:8">
      <c r="A408">
        <v>8.5149909271495002E+17</v>
      </c>
      <c r="B408" t="s">
        <v>5134</v>
      </c>
      <c r="C408" t="s">
        <v>10</v>
      </c>
      <c r="D408" t="s">
        <v>756</v>
      </c>
      <c r="E408" t="s">
        <v>757</v>
      </c>
      <c r="G408" s="1">
        <v>42835.761319444442</v>
      </c>
    </row>
    <row r="409" spans="1:8">
      <c r="A409">
        <v>7.6930935590464294E+17</v>
      </c>
      <c r="B409" t="s">
        <v>5135</v>
      </c>
      <c r="C409" t="s">
        <v>15</v>
      </c>
      <c r="D409" t="s">
        <v>758</v>
      </c>
      <c r="E409" t="s">
        <v>759</v>
      </c>
      <c r="F409" t="s">
        <v>760</v>
      </c>
      <c r="G409" s="1">
        <v>42608.960856481484</v>
      </c>
      <c r="H409" t="s">
        <v>409</v>
      </c>
    </row>
    <row r="410" spans="1:8">
      <c r="A410">
        <v>8.7384489043366195E+17</v>
      </c>
      <c r="B410" t="s">
        <v>5134</v>
      </c>
      <c r="C410" t="s">
        <v>18</v>
      </c>
      <c r="D410" t="s">
        <v>761</v>
      </c>
      <c r="E410" t="s">
        <v>762</v>
      </c>
      <c r="G410" s="1">
        <v>42897.42396990741</v>
      </c>
    </row>
    <row r="411" spans="1:8">
      <c r="A411">
        <v>8.1164099410188595E+17</v>
      </c>
      <c r="B411" t="s">
        <v>5134</v>
      </c>
      <c r="C411" t="s">
        <v>18</v>
      </c>
      <c r="D411" t="s">
        <v>761</v>
      </c>
      <c r="E411" t="s">
        <v>763</v>
      </c>
      <c r="G411" s="1">
        <v>42725.773923611108</v>
      </c>
    </row>
    <row r="412" spans="1:8">
      <c r="A412">
        <v>4.3872182338010298E+17</v>
      </c>
      <c r="B412" t="s">
        <v>5135</v>
      </c>
      <c r="C412" t="s">
        <v>10</v>
      </c>
      <c r="D412" t="s">
        <v>764</v>
      </c>
      <c r="E412" t="s">
        <v>765</v>
      </c>
      <c r="G412" s="1">
        <v>41696.713055555556</v>
      </c>
    </row>
    <row r="413" spans="1:8">
      <c r="A413">
        <v>7.2106928729782195E+17</v>
      </c>
      <c r="B413" t="s">
        <v>5134</v>
      </c>
      <c r="C413" t="s">
        <v>10</v>
      </c>
      <c r="D413" t="s">
        <v>766</v>
      </c>
      <c r="E413" t="s">
        <v>767</v>
      </c>
      <c r="G413" s="1">
        <v>42475.843622685185</v>
      </c>
    </row>
    <row r="414" spans="1:8">
      <c r="A414">
        <v>5.7148477817781798E+17</v>
      </c>
      <c r="B414" t="s">
        <v>5134</v>
      </c>
      <c r="C414" t="s">
        <v>18</v>
      </c>
      <c r="D414" t="s">
        <v>766</v>
      </c>
      <c r="E414" t="s">
        <v>768</v>
      </c>
      <c r="G414" s="1">
        <v>42063.069016203706</v>
      </c>
    </row>
    <row r="415" spans="1:8">
      <c r="A415">
        <v>9.1075857413713894E+17</v>
      </c>
      <c r="B415" t="s">
        <v>5135</v>
      </c>
      <c r="C415" t="s">
        <v>18</v>
      </c>
      <c r="D415" t="s">
        <v>769</v>
      </c>
      <c r="E415" t="e">
        <f>_xlfn.SINGLE(AmericanAir _xlfn.SINGLE(jetblue _xlfn.SINGLE(SouthwestAir _xlfn.SINGLE(Delta _xlfn.SINGLE(united Please help Those of us READY to go VOLUNTEER in PUERTO RICO. IM BEGGING you Please \U0001f614)))))</f>
        <v>#NAME?</v>
      </c>
      <c r="F415" t="s">
        <v>770</v>
      </c>
      <c r="G415" s="1">
        <v>42999.28633101852</v>
      </c>
      <c r="H415" t="s">
        <v>771</v>
      </c>
    </row>
    <row r="416" spans="1:8">
      <c r="A416">
        <v>3.4780573968068602E+17</v>
      </c>
      <c r="B416" t="s">
        <v>5134</v>
      </c>
      <c r="C416" t="s">
        <v>10</v>
      </c>
      <c r="D416" t="s">
        <v>772</v>
      </c>
      <c r="E416" t="s">
        <v>773</v>
      </c>
      <c r="G416" s="1">
        <v>41445.832453703704</v>
      </c>
    </row>
    <row r="417" spans="1:8">
      <c r="A417">
        <v>5.7385151472638298E+17</v>
      </c>
      <c r="B417" t="s">
        <v>5134</v>
      </c>
      <c r="C417" t="s">
        <v>18</v>
      </c>
      <c r="D417" t="s">
        <v>774</v>
      </c>
      <c r="E417" t="s">
        <v>775</v>
      </c>
      <c r="G417" s="1">
        <v>42069.599965277775</v>
      </c>
    </row>
    <row r="418" spans="1:8">
      <c r="A418">
        <v>9.1798141656628403E+17</v>
      </c>
      <c r="B418" t="s">
        <v>5135</v>
      </c>
      <c r="C418" t="s">
        <v>7</v>
      </c>
      <c r="D418" t="s">
        <v>776</v>
      </c>
      <c r="E418" t="s">
        <v>777</v>
      </c>
      <c r="G418" s="1">
        <v>43019.217581018522</v>
      </c>
    </row>
    <row r="419" spans="1:8">
      <c r="A419">
        <v>8.9754419238111603E+17</v>
      </c>
      <c r="B419" t="s">
        <v>5135</v>
      </c>
      <c r="C419" t="s">
        <v>10</v>
      </c>
      <c r="D419" t="s">
        <v>778</v>
      </c>
      <c r="E419" t="s">
        <v>779</v>
      </c>
      <c r="F419" t="s">
        <v>516</v>
      </c>
      <c r="G419" s="1">
        <v>42962.821585648147</v>
      </c>
      <c r="H419" t="s">
        <v>517</v>
      </c>
    </row>
    <row r="420" spans="1:8">
      <c r="A420">
        <v>8.6541601944713203E+17</v>
      </c>
      <c r="B420" t="s">
        <v>5135</v>
      </c>
      <c r="C420" t="s">
        <v>10</v>
      </c>
      <c r="D420" t="s">
        <v>778</v>
      </c>
      <c r="E420" t="s">
        <v>780</v>
      </c>
      <c r="G420" s="1">
        <v>42874.164722222224</v>
      </c>
    </row>
    <row r="421" spans="1:8">
      <c r="A421">
        <v>8.5767847801097805E+17</v>
      </c>
      <c r="B421" t="s">
        <v>5135</v>
      </c>
      <c r="C421" t="s">
        <v>10</v>
      </c>
      <c r="D421" t="s">
        <v>778</v>
      </c>
      <c r="E421" t="s">
        <v>781</v>
      </c>
      <c r="F421" t="s">
        <v>782</v>
      </c>
      <c r="G421" s="1">
        <v>42852.813171296293</v>
      </c>
      <c r="H421" t="s">
        <v>564</v>
      </c>
    </row>
    <row r="422" spans="1:8">
      <c r="A422">
        <v>8.5161665714765402E+17</v>
      </c>
      <c r="B422" t="s">
        <v>5134</v>
      </c>
      <c r="C422" t="s">
        <v>10</v>
      </c>
      <c r="D422" t="s">
        <v>778</v>
      </c>
      <c r="E422" t="s">
        <v>783</v>
      </c>
      <c r="F422" t="s">
        <v>784</v>
      </c>
      <c r="G422" s="1">
        <v>42836.085729166669</v>
      </c>
      <c r="H422" t="s">
        <v>381</v>
      </c>
    </row>
    <row r="423" spans="1:8">
      <c r="A423">
        <v>7.7035821328800499E+17</v>
      </c>
      <c r="B423" t="s">
        <v>5134</v>
      </c>
      <c r="C423" t="s">
        <v>10</v>
      </c>
      <c r="D423" t="s">
        <v>778</v>
      </c>
      <c r="E423" t="s">
        <v>785</v>
      </c>
      <c r="F423" t="s">
        <v>786</v>
      </c>
      <c r="G423" s="1">
        <v>42611.855150462965</v>
      </c>
      <c r="H423" t="s">
        <v>254</v>
      </c>
    </row>
    <row r="424" spans="1:8">
      <c r="A424">
        <v>7.4803086825452698E+17</v>
      </c>
      <c r="B424" t="s">
        <v>5134</v>
      </c>
      <c r="C424" t="s">
        <v>10</v>
      </c>
      <c r="D424" t="s">
        <v>778</v>
      </c>
      <c r="E424" t="s">
        <v>787</v>
      </c>
      <c r="F424" t="s">
        <v>784</v>
      </c>
      <c r="G424" s="1">
        <v>42550.243414351855</v>
      </c>
      <c r="H424" t="s">
        <v>381</v>
      </c>
    </row>
    <row r="425" spans="1:8">
      <c r="A425">
        <v>5.3224666428355302E+17</v>
      </c>
      <c r="B425" t="s">
        <v>5134</v>
      </c>
      <c r="C425" t="s">
        <v>7</v>
      </c>
      <c r="D425" t="s">
        <v>788</v>
      </c>
      <c r="E425" t="s">
        <v>789</v>
      </c>
      <c r="G425" s="1">
        <v>41954.792453703703</v>
      </c>
    </row>
    <row r="426" spans="1:8">
      <c r="A426">
        <v>7.0870415882460301E+17</v>
      </c>
      <c r="B426" t="s">
        <v>5135</v>
      </c>
      <c r="C426" t="s">
        <v>10</v>
      </c>
      <c r="D426" t="s">
        <v>778</v>
      </c>
      <c r="E426" t="s">
        <v>790</v>
      </c>
      <c r="G426" s="1">
        <v>42441.722372685188</v>
      </c>
    </row>
    <row r="427" spans="1:8">
      <c r="A427">
        <v>6.6856948382136704E+17</v>
      </c>
      <c r="B427" t="s">
        <v>5134</v>
      </c>
      <c r="C427" t="s">
        <v>10</v>
      </c>
      <c r="D427" t="s">
        <v>778</v>
      </c>
      <c r="E427" t="s">
        <v>791</v>
      </c>
      <c r="F427" t="s">
        <v>792</v>
      </c>
      <c r="G427" s="1">
        <v>42330.971770833334</v>
      </c>
      <c r="H427" t="s">
        <v>564</v>
      </c>
    </row>
    <row r="428" spans="1:8">
      <c r="A428">
        <v>6.5971890064973798E+17</v>
      </c>
      <c r="B428" t="s">
        <v>5134</v>
      </c>
      <c r="C428" t="s">
        <v>10</v>
      </c>
      <c r="D428" t="s">
        <v>778</v>
      </c>
      <c r="E428" t="s">
        <v>793</v>
      </c>
      <c r="F428" t="s">
        <v>253</v>
      </c>
      <c r="G428" s="1">
        <v>42306.548807870371</v>
      </c>
      <c r="H428" t="s">
        <v>254</v>
      </c>
    </row>
    <row r="429" spans="1:8">
      <c r="A429">
        <v>6.1913293035121805E+17</v>
      </c>
      <c r="B429" t="s">
        <v>5135</v>
      </c>
      <c r="C429" t="s">
        <v>10</v>
      </c>
      <c r="D429" t="s">
        <v>778</v>
      </c>
      <c r="E429" t="s">
        <v>794</v>
      </c>
      <c r="F429" t="s">
        <v>784</v>
      </c>
      <c r="G429" s="1">
        <v>42194.552870370368</v>
      </c>
      <c r="H429" t="s">
        <v>381</v>
      </c>
    </row>
    <row r="430" spans="1:8">
      <c r="A430">
        <v>9.1559495525458701E+17</v>
      </c>
      <c r="B430" t="s">
        <v>5134</v>
      </c>
      <c r="C430" t="s">
        <v>10</v>
      </c>
      <c r="D430" t="s">
        <v>795</v>
      </c>
      <c r="E430" t="e">
        <f>_xlfn.SINGLE(not670ScoreHR _xlfn.SINGLE(united _xlfn.SINGLE(nbcchicago they are donating their time. Many are from there Or have family affected.)))</f>
        <v>#NAME?</v>
      </c>
      <c r="G430" s="1">
        <v>43012.632199074076</v>
      </c>
    </row>
    <row r="431" spans="1:8">
      <c r="A431">
        <v>9.1552223289352602E+17</v>
      </c>
      <c r="B431" t="s">
        <v>5135</v>
      </c>
      <c r="C431" t="s">
        <v>10</v>
      </c>
      <c r="D431" t="s">
        <v>795</v>
      </c>
      <c r="E431" t="s">
        <v>796</v>
      </c>
      <c r="G431" s="1">
        <v>43012.431527777779</v>
      </c>
    </row>
    <row r="432" spans="1:8">
      <c r="A432">
        <v>8.8604614653940902E+17</v>
      </c>
      <c r="B432" t="s">
        <v>5134</v>
      </c>
      <c r="C432" t="s">
        <v>10</v>
      </c>
      <c r="D432" t="s">
        <v>797</v>
      </c>
      <c r="E432" t="s">
        <v>37</v>
      </c>
      <c r="G432" s="1">
        <v>42931.09302083333</v>
      </c>
    </row>
    <row r="433" spans="1:8">
      <c r="A433">
        <v>8.5189921605813005E+17</v>
      </c>
      <c r="B433" t="s">
        <v>5134</v>
      </c>
      <c r="C433" t="s">
        <v>10</v>
      </c>
      <c r="D433" t="s">
        <v>797</v>
      </c>
      <c r="E433" t="s">
        <v>798</v>
      </c>
      <c r="G433" s="1">
        <v>42836.865451388891</v>
      </c>
    </row>
    <row r="434" spans="1:8">
      <c r="A434">
        <v>8.8668589934967603E+17</v>
      </c>
      <c r="B434" t="s">
        <v>5134</v>
      </c>
      <c r="C434" t="s">
        <v>10</v>
      </c>
      <c r="D434" t="s">
        <v>799</v>
      </c>
      <c r="E434" t="s">
        <v>800</v>
      </c>
      <c r="G434" s="1">
        <v>42932.858402777776</v>
      </c>
    </row>
    <row r="435" spans="1:8">
      <c r="A435">
        <v>7.0905955651781005E+17</v>
      </c>
      <c r="B435" t="s">
        <v>5135</v>
      </c>
      <c r="C435" t="s">
        <v>18</v>
      </c>
      <c r="D435" t="s">
        <v>801</v>
      </c>
      <c r="E435" t="s">
        <v>802</v>
      </c>
      <c r="G435" s="1">
        <v>42442.7030787037</v>
      </c>
    </row>
    <row r="436" spans="1:8">
      <c r="A436">
        <v>9.0561736041295795E+17</v>
      </c>
      <c r="B436" t="s">
        <v>5135</v>
      </c>
      <c r="C436" t="s">
        <v>18</v>
      </c>
      <c r="D436" t="s">
        <v>803</v>
      </c>
      <c r="E436" t="s">
        <v>804</v>
      </c>
      <c r="G436" s="1">
        <v>42985.099282407406</v>
      </c>
    </row>
    <row r="437" spans="1:8">
      <c r="A437">
        <v>8.7778503720629798E+17</v>
      </c>
      <c r="B437" t="s">
        <v>5134</v>
      </c>
      <c r="C437" t="s">
        <v>18</v>
      </c>
      <c r="D437" t="s">
        <v>805</v>
      </c>
      <c r="E437" t="e">
        <f>Delta who should I contact</f>
        <v>#NAME?</v>
      </c>
      <c r="F437" t="s">
        <v>806</v>
      </c>
      <c r="G437" s="1">
        <v>42908.296701388892</v>
      </c>
      <c r="H437" t="s">
        <v>807</v>
      </c>
    </row>
    <row r="438" spans="1:8">
      <c r="A438">
        <v>8.7507262277764698E+17</v>
      </c>
      <c r="B438" t="s">
        <v>5134</v>
      </c>
      <c r="C438" t="s">
        <v>18</v>
      </c>
      <c r="D438" t="s">
        <v>805</v>
      </c>
      <c r="E438" t="s">
        <v>808</v>
      </c>
      <c r="F438" t="s">
        <v>809</v>
      </c>
      <c r="G438" s="1">
        <v>42900.811863425923</v>
      </c>
      <c r="H438" t="s">
        <v>810</v>
      </c>
    </row>
    <row r="439" spans="1:8">
      <c r="A439">
        <v>7.8453884386115098E+17</v>
      </c>
      <c r="B439" t="s">
        <v>5134</v>
      </c>
      <c r="C439" t="s">
        <v>15</v>
      </c>
      <c r="D439" t="s">
        <v>811</v>
      </c>
      <c r="E439" t="s">
        <v>812</v>
      </c>
      <c r="G439" s="1">
        <v>42650.986238425925</v>
      </c>
    </row>
    <row r="440" spans="1:8">
      <c r="A440">
        <v>8.4761947097767898E+17</v>
      </c>
      <c r="B440" t="s">
        <v>5134</v>
      </c>
      <c r="C440" t="s">
        <v>18</v>
      </c>
      <c r="D440" t="s">
        <v>813</v>
      </c>
      <c r="E440" t="s">
        <v>814</v>
      </c>
      <c r="F440" t="s">
        <v>99</v>
      </c>
      <c r="G440" s="1">
        <v>42825.055601851855</v>
      </c>
      <c r="H440" t="s">
        <v>100</v>
      </c>
    </row>
    <row r="441" spans="1:8">
      <c r="A441">
        <v>9.1491165681103603E+17</v>
      </c>
      <c r="B441" t="s">
        <v>5134</v>
      </c>
      <c r="C441" t="s">
        <v>38</v>
      </c>
      <c r="D441" t="s">
        <v>815</v>
      </c>
      <c r="E441" t="s">
        <v>816</v>
      </c>
      <c r="G441" s="1">
        <v>43010.746655092589</v>
      </c>
    </row>
    <row r="442" spans="1:8">
      <c r="A442">
        <v>8.4623376339473997E+17</v>
      </c>
      <c r="B442" t="s">
        <v>5134</v>
      </c>
      <c r="C442" t="s">
        <v>38</v>
      </c>
      <c r="D442" t="s">
        <v>815</v>
      </c>
      <c r="E442" t="s">
        <v>817</v>
      </c>
      <c r="G442" s="1">
        <v>42821.231782407405</v>
      </c>
    </row>
    <row r="443" spans="1:8">
      <c r="A443">
        <v>3.7760206993255603E+17</v>
      </c>
      <c r="B443" t="s">
        <v>5135</v>
      </c>
      <c r="C443" t="s">
        <v>38</v>
      </c>
      <c r="D443" t="s">
        <v>815</v>
      </c>
      <c r="E443" t="s">
        <v>818</v>
      </c>
      <c r="G443" s="1">
        <v>41528.054664351854</v>
      </c>
    </row>
    <row r="444" spans="1:8">
      <c r="A444">
        <v>6.1060941344397299E+17</v>
      </c>
      <c r="B444" t="s">
        <v>5134</v>
      </c>
      <c r="C444" t="s">
        <v>7</v>
      </c>
      <c r="D444" t="s">
        <v>819</v>
      </c>
      <c r="E444" t="s">
        <v>820</v>
      </c>
      <c r="G444" s="1">
        <v>42171.032442129632</v>
      </c>
    </row>
    <row r="445" spans="1:8">
      <c r="A445">
        <v>8.5162201110541901E+17</v>
      </c>
      <c r="B445" t="s">
        <v>5134</v>
      </c>
      <c r="C445" t="s">
        <v>10</v>
      </c>
      <c r="D445" t="s">
        <v>821</v>
      </c>
      <c r="E445" t="s">
        <v>822</v>
      </c>
      <c r="G445" s="1">
        <v>42836.10050925926</v>
      </c>
    </row>
    <row r="446" spans="1:8">
      <c r="A446">
        <v>9.2610083569152794E+17</v>
      </c>
      <c r="B446" t="s">
        <v>5134</v>
      </c>
      <c r="C446" t="s">
        <v>7</v>
      </c>
      <c r="D446" t="s">
        <v>823</v>
      </c>
      <c r="E446" t="s">
        <v>824</v>
      </c>
      <c r="F446" t="s">
        <v>825</v>
      </c>
      <c r="G446" s="1">
        <v>43041.622916666667</v>
      </c>
      <c r="H446" t="s">
        <v>826</v>
      </c>
    </row>
    <row r="447" spans="1:8">
      <c r="A447">
        <v>8.6285692973063706E+17</v>
      </c>
      <c r="B447" t="s">
        <v>5134</v>
      </c>
      <c r="C447" t="s">
        <v>7</v>
      </c>
      <c r="D447" t="s">
        <v>827</v>
      </c>
      <c r="E447" t="s">
        <v>828</v>
      </c>
      <c r="G447" s="1">
        <v>42867.10297453704</v>
      </c>
    </row>
    <row r="448" spans="1:8">
      <c r="A448">
        <v>7.9290818967942298E+17</v>
      </c>
      <c r="B448" t="s">
        <v>5135</v>
      </c>
      <c r="C448" t="s">
        <v>7</v>
      </c>
      <c r="D448" t="s">
        <v>829</v>
      </c>
      <c r="E448" t="s">
        <v>830</v>
      </c>
      <c r="F448" t="s">
        <v>831</v>
      </c>
      <c r="G448" s="1">
        <v>42674.081226851849</v>
      </c>
      <c r="H448" t="s">
        <v>351</v>
      </c>
    </row>
    <row r="449" spans="1:8">
      <c r="A449">
        <v>8.5183127897451302E+17</v>
      </c>
      <c r="B449" t="s">
        <v>5135</v>
      </c>
      <c r="C449" t="s">
        <v>10</v>
      </c>
      <c r="D449" t="s">
        <v>832</v>
      </c>
      <c r="E449" t="s">
        <v>833</v>
      </c>
      <c r="G449" s="1">
        <v>42836.677974537037</v>
      </c>
    </row>
    <row r="450" spans="1:8">
      <c r="A450">
        <v>7.9478935365851494E+17</v>
      </c>
      <c r="B450" t="s">
        <v>5134</v>
      </c>
      <c r="C450" t="s">
        <v>7</v>
      </c>
      <c r="D450" t="s">
        <v>834</v>
      </c>
      <c r="E450" t="e">
        <f>AmericanAir Yet again at LAX asking for exit row at gate   AA1708. want to charge me. This is the Last straw. Constant lies.</f>
        <v>#NAME?</v>
      </c>
      <c r="F450" t="s">
        <v>265</v>
      </c>
      <c r="G450" s="1">
        <v>42679.272256944445</v>
      </c>
      <c r="H450" t="s">
        <v>266</v>
      </c>
    </row>
    <row r="451" spans="1:8">
      <c r="A451">
        <v>3.74690717425496E+17</v>
      </c>
      <c r="B451" t="s">
        <v>5135</v>
      </c>
      <c r="C451" t="s">
        <v>10</v>
      </c>
      <c r="D451" t="s">
        <v>835</v>
      </c>
      <c r="E451" t="s">
        <v>836</v>
      </c>
      <c r="G451" s="1">
        <v>41520.020868055559</v>
      </c>
    </row>
    <row r="452" spans="1:8">
      <c r="A452">
        <v>6.28583817046048E+17</v>
      </c>
      <c r="B452" t="s">
        <v>5134</v>
      </c>
      <c r="C452" t="s">
        <v>7</v>
      </c>
      <c r="D452" t="s">
        <v>837</v>
      </c>
      <c r="E452" t="s">
        <v>838</v>
      </c>
      <c r="G452" s="1">
        <v>42220.632349537038</v>
      </c>
    </row>
    <row r="453" spans="1:8">
      <c r="A453">
        <v>7.4194923887624102E+17</v>
      </c>
      <c r="B453" t="s">
        <v>5134</v>
      </c>
      <c r="C453" t="s">
        <v>18</v>
      </c>
      <c r="D453" t="s">
        <v>839</v>
      </c>
      <c r="E453" t="s">
        <v>840</v>
      </c>
      <c r="F453" t="s">
        <v>841</v>
      </c>
      <c r="G453" s="1">
        <v>42533.46130787037</v>
      </c>
      <c r="H453" t="s">
        <v>842</v>
      </c>
    </row>
    <row r="454" spans="1:8">
      <c r="A454">
        <v>5.4955688463867898E+17</v>
      </c>
      <c r="B454" t="s">
        <v>5134</v>
      </c>
      <c r="C454" t="s">
        <v>41</v>
      </c>
      <c r="D454" t="s">
        <v>839</v>
      </c>
      <c r="E454" t="s">
        <v>843</v>
      </c>
      <c r="G454" s="1">
        <v>42002.559560185182</v>
      </c>
    </row>
    <row r="455" spans="1:8">
      <c r="A455">
        <v>9.06956005237456E+17</v>
      </c>
      <c r="B455" t="s">
        <v>5134</v>
      </c>
      <c r="C455" t="s">
        <v>18</v>
      </c>
      <c r="D455" t="s">
        <v>844</v>
      </c>
      <c r="E455" t="s">
        <v>845</v>
      </c>
      <c r="F455" t="s">
        <v>846</v>
      </c>
      <c r="G455" s="1">
        <v>42988.793240740742</v>
      </c>
      <c r="H455" t="s">
        <v>381</v>
      </c>
    </row>
    <row r="456" spans="1:8">
      <c r="A456">
        <v>7.2945455798254298E+17</v>
      </c>
      <c r="B456" t="s">
        <v>5135</v>
      </c>
      <c r="C456" t="s">
        <v>7</v>
      </c>
      <c r="D456" t="s">
        <v>844</v>
      </c>
      <c r="E456" t="s">
        <v>847</v>
      </c>
      <c r="F456" t="s">
        <v>848</v>
      </c>
      <c r="G456" s="1">
        <v>42498.982557870368</v>
      </c>
      <c r="H456" t="s">
        <v>145</v>
      </c>
    </row>
    <row r="457" spans="1:8">
      <c r="A457">
        <v>8.9578376735224602E+17</v>
      </c>
      <c r="B457" t="s">
        <v>5135</v>
      </c>
      <c r="C457" t="s">
        <v>7</v>
      </c>
      <c r="D457" t="s">
        <v>849</v>
      </c>
      <c r="E457" t="s">
        <v>850</v>
      </c>
      <c r="F457" t="s">
        <v>782</v>
      </c>
      <c r="G457" s="1">
        <v>42957.963738425926</v>
      </c>
      <c r="H457" t="s">
        <v>564</v>
      </c>
    </row>
    <row r="458" spans="1:8">
      <c r="A458">
        <v>9.1856366179015795E+17</v>
      </c>
      <c r="B458" t="s">
        <v>5134</v>
      </c>
      <c r="C458" t="s">
        <v>38</v>
      </c>
      <c r="D458" t="s">
        <v>851</v>
      </c>
      <c r="E458" t="s">
        <v>852</v>
      </c>
      <c r="F458" t="s">
        <v>265</v>
      </c>
      <c r="G458" s="1">
        <v>43020.824270833335</v>
      </c>
      <c r="H458" t="s">
        <v>266</v>
      </c>
    </row>
    <row r="459" spans="1:8">
      <c r="A459">
        <v>8.9491705827790003E+17</v>
      </c>
      <c r="B459" t="s">
        <v>5134</v>
      </c>
      <c r="C459" t="s">
        <v>41</v>
      </c>
      <c r="D459" t="s">
        <v>851</v>
      </c>
      <c r="E459" t="s">
        <v>853</v>
      </c>
      <c r="F459" t="s">
        <v>253</v>
      </c>
      <c r="G459" s="1">
        <v>42955.572083333333</v>
      </c>
      <c r="H459" t="s">
        <v>254</v>
      </c>
    </row>
    <row r="460" spans="1:8">
      <c r="A460">
        <v>8.9487980505696998E+17</v>
      </c>
      <c r="B460" t="s">
        <v>5134</v>
      </c>
      <c r="C460" t="s">
        <v>41</v>
      </c>
      <c r="D460" t="s">
        <v>851</v>
      </c>
      <c r="E460" t="s">
        <v>854</v>
      </c>
      <c r="F460" t="s">
        <v>253</v>
      </c>
      <c r="G460" s="1">
        <v>42955.469282407408</v>
      </c>
      <c r="H460" t="s">
        <v>254</v>
      </c>
    </row>
    <row r="461" spans="1:8">
      <c r="A461">
        <v>8.5146585534296397E+17</v>
      </c>
      <c r="B461" t="s">
        <v>5134</v>
      </c>
      <c r="C461" t="s">
        <v>10</v>
      </c>
      <c r="D461" t="s">
        <v>851</v>
      </c>
      <c r="E461" t="s">
        <v>498</v>
      </c>
      <c r="G461" s="1">
        <v>42835.669606481482</v>
      </c>
    </row>
    <row r="462" spans="1:8">
      <c r="A462">
        <v>6.9130249584758694E+17</v>
      </c>
      <c r="B462" t="s">
        <v>5135</v>
      </c>
      <c r="C462" t="s">
        <v>18</v>
      </c>
      <c r="D462" t="s">
        <v>855</v>
      </c>
      <c r="E462" t="s">
        <v>856</v>
      </c>
      <c r="G462" s="1">
        <v>42393.702928240738</v>
      </c>
    </row>
    <row r="463" spans="1:8">
      <c r="A463">
        <v>8.0107303410259904E+17</v>
      </c>
      <c r="B463" t="s">
        <v>5135</v>
      </c>
      <c r="C463" t="s">
        <v>18</v>
      </c>
      <c r="D463" t="s">
        <v>857</v>
      </c>
      <c r="E463" t="s">
        <v>858</v>
      </c>
      <c r="G463" s="1">
        <v>42696.611909722225</v>
      </c>
    </row>
    <row r="464" spans="1:8">
      <c r="A464">
        <v>7.1285095116243699E+17</v>
      </c>
      <c r="B464" t="s">
        <v>5134</v>
      </c>
      <c r="C464" t="s">
        <v>7</v>
      </c>
      <c r="D464" t="s">
        <v>859</v>
      </c>
      <c r="E464" t="s">
        <v>860</v>
      </c>
      <c r="F464" t="s">
        <v>861</v>
      </c>
      <c r="G464" s="1">
        <v>42453.165335648147</v>
      </c>
      <c r="H464" t="s">
        <v>250</v>
      </c>
    </row>
    <row r="465" spans="1:8">
      <c r="A465">
        <v>9.1774186527272896E+17</v>
      </c>
      <c r="B465" t="s">
        <v>5134</v>
      </c>
      <c r="C465" t="s">
        <v>10</v>
      </c>
      <c r="D465" t="s">
        <v>862</v>
      </c>
      <c r="E465" t="e">
        <f>_xlfn.SINGLE(EricBurrisWESH _xlfn.SINGLE(MCO _xlfn.SINGLE(united _xlfn.SINGLE(BShieldsWFTV _xlfn.SINGLE(IreneSans _xlfn.SINGLE(kylegravlin _xlfn.SINGLE(TroyNews6 Might have to. need to use all Those miles I have banked. \U0001f600)))))))</f>
        <v>#NAME?</v>
      </c>
      <c r="G465" s="1">
        <v>43018.556550925925</v>
      </c>
    </row>
    <row r="466" spans="1:8">
      <c r="A466">
        <v>8.9474119033104704E+17</v>
      </c>
      <c r="B466" t="s">
        <v>5134</v>
      </c>
      <c r="C466" t="s">
        <v>7</v>
      </c>
      <c r="D466" t="s">
        <v>863</v>
      </c>
      <c r="E466" t="s">
        <v>864</v>
      </c>
      <c r="G466" s="1">
        <v>42955.086770833332</v>
      </c>
    </row>
    <row r="467" spans="1:8">
      <c r="A467">
        <v>8.9474089773218598E+17</v>
      </c>
      <c r="B467" t="s">
        <v>5135</v>
      </c>
      <c r="C467" t="s">
        <v>7</v>
      </c>
      <c r="D467" t="s">
        <v>863</v>
      </c>
      <c r="E467" t="s">
        <v>865</v>
      </c>
      <c r="G467" s="1">
        <v>42955.085972222223</v>
      </c>
    </row>
    <row r="468" spans="1:8">
      <c r="A468">
        <v>8.9470984990436096E+17</v>
      </c>
      <c r="B468" t="s">
        <v>5135</v>
      </c>
      <c r="C468" t="s">
        <v>7</v>
      </c>
      <c r="D468" t="s">
        <v>863</v>
      </c>
      <c r="E468" t="s">
        <v>866</v>
      </c>
      <c r="G468" s="1">
        <v>42955.000289351854</v>
      </c>
    </row>
    <row r="469" spans="1:8">
      <c r="A469">
        <v>8.9469930066775194E+17</v>
      </c>
      <c r="B469" t="s">
        <v>5134</v>
      </c>
      <c r="C469" t="s">
        <v>7</v>
      </c>
      <c r="D469" t="s">
        <v>863</v>
      </c>
      <c r="E469" t="s">
        <v>867</v>
      </c>
      <c r="G469" s="1">
        <v>42954.971180555556</v>
      </c>
    </row>
    <row r="470" spans="1:8">
      <c r="A470">
        <v>7.1025508851048E+17</v>
      </c>
      <c r="B470" t="s">
        <v>5134</v>
      </c>
      <c r="C470" t="s">
        <v>7</v>
      </c>
      <c r="D470" t="s">
        <v>863</v>
      </c>
      <c r="E470" t="s">
        <v>868</v>
      </c>
      <c r="F470" t="s">
        <v>265</v>
      </c>
      <c r="G470" s="1">
        <v>42446.002118055556</v>
      </c>
      <c r="H470" t="s">
        <v>266</v>
      </c>
    </row>
    <row r="471" spans="1:8">
      <c r="A471">
        <v>8.3086063607047706E+17</v>
      </c>
      <c r="B471" t="s">
        <v>5134</v>
      </c>
      <c r="C471" t="s">
        <v>41</v>
      </c>
      <c r="D471" t="s">
        <v>869</v>
      </c>
      <c r="E471" t="s">
        <v>870</v>
      </c>
      <c r="F471" t="s">
        <v>871</v>
      </c>
      <c r="G471" s="1">
        <v>42778.810023148151</v>
      </c>
      <c r="H471" t="s">
        <v>872</v>
      </c>
    </row>
    <row r="472" spans="1:8">
      <c r="A472">
        <v>8.8740314554612902E+17</v>
      </c>
      <c r="B472" t="s">
        <v>5134</v>
      </c>
      <c r="C472" t="s">
        <v>18</v>
      </c>
      <c r="D472" t="s">
        <v>873</v>
      </c>
      <c r="E472" t="s">
        <v>874</v>
      </c>
      <c r="G472" s="1">
        <v>42934.837627314817</v>
      </c>
    </row>
    <row r="473" spans="1:8">
      <c r="A473">
        <v>8.8697627499186099E+17</v>
      </c>
      <c r="B473" t="s">
        <v>5134</v>
      </c>
      <c r="C473" t="s">
        <v>18</v>
      </c>
      <c r="D473" t="s">
        <v>873</v>
      </c>
      <c r="E473" t="s">
        <v>875</v>
      </c>
      <c r="G473" s="1">
        <v>42933.659687500003</v>
      </c>
    </row>
    <row r="474" spans="1:8">
      <c r="A474">
        <v>7.3689170346705306E+17</v>
      </c>
      <c r="B474" t="s">
        <v>5134</v>
      </c>
      <c r="C474" t="s">
        <v>15</v>
      </c>
      <c r="D474" t="s">
        <v>876</v>
      </c>
      <c r="E474" t="e">
        <f>SouthwestAir can I Please bring balloons on My flight they are precious balloons.</f>
        <v>#NAME?</v>
      </c>
      <c r="G474" s="1">
        <v>42519.505173611113</v>
      </c>
    </row>
    <row r="475" spans="1:8">
      <c r="A475">
        <v>8.6270773476401498E+17</v>
      </c>
      <c r="B475" t="s">
        <v>5134</v>
      </c>
      <c r="C475" t="s">
        <v>18</v>
      </c>
      <c r="D475" t="s">
        <v>877</v>
      </c>
      <c r="E475" t="s">
        <v>878</v>
      </c>
      <c r="G475" s="1">
        <v>42866.69127314815</v>
      </c>
    </row>
    <row r="476" spans="1:8">
      <c r="A476">
        <v>8.1264505993812301E+17</v>
      </c>
      <c r="B476" t="s">
        <v>5134</v>
      </c>
      <c r="C476" t="s">
        <v>18</v>
      </c>
      <c r="D476" t="s">
        <v>877</v>
      </c>
      <c r="E476" t="s">
        <v>879</v>
      </c>
      <c r="G476" s="1">
        <v>42728.544618055559</v>
      </c>
    </row>
    <row r="477" spans="1:8">
      <c r="A477">
        <v>8.1263706743178803E+17</v>
      </c>
      <c r="B477" t="s">
        <v>5134</v>
      </c>
      <c r="C477" t="s">
        <v>18</v>
      </c>
      <c r="D477" t="s">
        <v>877</v>
      </c>
      <c r="E477" t="s">
        <v>880</v>
      </c>
      <c r="G477" s="1">
        <v>42728.522557870368</v>
      </c>
    </row>
    <row r="478" spans="1:8">
      <c r="A478">
        <v>7.4895868330079002E+17</v>
      </c>
      <c r="B478" t="s">
        <v>5134</v>
      </c>
      <c r="C478" t="s">
        <v>7</v>
      </c>
      <c r="D478" t="s">
        <v>877</v>
      </c>
      <c r="E478" t="s">
        <v>881</v>
      </c>
      <c r="G478" s="1">
        <v>42552.80369212963</v>
      </c>
    </row>
    <row r="479" spans="1:8">
      <c r="A479">
        <v>6.1369557779313395E+17</v>
      </c>
      <c r="B479" t="s">
        <v>5134</v>
      </c>
      <c r="C479" t="s">
        <v>7</v>
      </c>
      <c r="D479" t="s">
        <v>877</v>
      </c>
      <c r="E479" t="s">
        <v>882</v>
      </c>
      <c r="G479" s="1">
        <v>42179.548634259256</v>
      </c>
    </row>
    <row r="480" spans="1:8">
      <c r="A480">
        <v>6.1367225026548096E+17</v>
      </c>
      <c r="B480" t="s">
        <v>5134</v>
      </c>
      <c r="C480" t="s">
        <v>7</v>
      </c>
      <c r="D480" t="s">
        <v>877</v>
      </c>
      <c r="E480" t="s">
        <v>883</v>
      </c>
      <c r="G480" s="1">
        <v>42179.484259259261</v>
      </c>
    </row>
    <row r="481" spans="1:8">
      <c r="A481">
        <v>6.5550932919431898E+17</v>
      </c>
      <c r="B481" t="s">
        <v>5134</v>
      </c>
      <c r="C481" t="s">
        <v>7</v>
      </c>
      <c r="D481" t="s">
        <v>884</v>
      </c>
      <c r="E481" t="s">
        <v>885</v>
      </c>
      <c r="G481" s="1">
        <v>42294.932604166665</v>
      </c>
    </row>
    <row r="482" spans="1:8">
      <c r="A482">
        <v>8.5166840134486003E+17</v>
      </c>
      <c r="B482" t="s">
        <v>5134</v>
      </c>
      <c r="C482" t="s">
        <v>10</v>
      </c>
      <c r="D482" t="s">
        <v>886</v>
      </c>
      <c r="E482" t="s">
        <v>887</v>
      </c>
      <c r="G482" s="1">
        <v>42836.228518518517</v>
      </c>
    </row>
    <row r="483" spans="1:8">
      <c r="A483">
        <v>9.2445073725769702E+17</v>
      </c>
      <c r="B483" t="s">
        <v>5134</v>
      </c>
      <c r="C483" t="s">
        <v>10</v>
      </c>
      <c r="D483" t="s">
        <v>888</v>
      </c>
      <c r="E483" t="s">
        <v>889</v>
      </c>
      <c r="G483" s="1">
        <v>43037.069502314815</v>
      </c>
    </row>
    <row r="484" spans="1:8">
      <c r="A484">
        <v>9.2444839200414502E+17</v>
      </c>
      <c r="B484" t="s">
        <v>5134</v>
      </c>
      <c r="C484" t="s">
        <v>10</v>
      </c>
      <c r="D484" t="s">
        <v>888</v>
      </c>
      <c r="E484" t="s">
        <v>890</v>
      </c>
      <c r="G484" s="1">
        <v>43037.063032407408</v>
      </c>
    </row>
    <row r="485" spans="1:8">
      <c r="A485">
        <v>9.1884656723011494E+17</v>
      </c>
      <c r="B485" t="s">
        <v>5134</v>
      </c>
      <c r="C485" t="s">
        <v>15</v>
      </c>
      <c r="D485" t="s">
        <v>888</v>
      </c>
      <c r="E485" t="e">
        <f>SouthwestAir now if we could just get [4]!Already an hour late....</f>
        <v>#NAME?</v>
      </c>
      <c r="G485" s="1">
        <v>43021.604942129627</v>
      </c>
    </row>
    <row r="486" spans="1:8">
      <c r="A486">
        <v>9.18648327683616E+17</v>
      </c>
      <c r="B486" t="s">
        <v>5134</v>
      </c>
      <c r="C486" t="s">
        <v>41</v>
      </c>
      <c r="D486" t="s">
        <v>888</v>
      </c>
      <c r="E486" t="s">
        <v>891</v>
      </c>
      <c r="G486" s="1">
        <v>43021.057905092595</v>
      </c>
    </row>
    <row r="487" spans="1:8">
      <c r="A487">
        <v>9.1754184013975898E+17</v>
      </c>
      <c r="B487" t="s">
        <v>5134</v>
      </c>
      <c r="C487" t="s">
        <v>41</v>
      </c>
      <c r="D487" t="s">
        <v>888</v>
      </c>
      <c r="E487" t="s">
        <v>892</v>
      </c>
      <c r="G487" s="1">
        <v>43018.004583333335</v>
      </c>
    </row>
    <row r="488" spans="1:8">
      <c r="A488">
        <v>9.0759818939772902E+17</v>
      </c>
      <c r="B488" t="s">
        <v>5134</v>
      </c>
      <c r="C488" t="s">
        <v>10</v>
      </c>
      <c r="D488" t="s">
        <v>888</v>
      </c>
      <c r="E488" t="s">
        <v>893</v>
      </c>
      <c r="G488" s="1">
        <v>42990.565335648149</v>
      </c>
    </row>
    <row r="489" spans="1:8">
      <c r="A489">
        <v>9.0322547243532198E+17</v>
      </c>
      <c r="B489" t="s">
        <v>5135</v>
      </c>
      <c r="C489" t="s">
        <v>7</v>
      </c>
      <c r="D489" t="s">
        <v>888</v>
      </c>
      <c r="E489" t="s">
        <v>894</v>
      </c>
      <c r="G489" s="1">
        <v>42978.498935185184</v>
      </c>
    </row>
    <row r="490" spans="1:8">
      <c r="A490">
        <v>9.0322426437925606E+17</v>
      </c>
      <c r="B490" t="s">
        <v>5135</v>
      </c>
      <c r="C490" t="s">
        <v>7</v>
      </c>
      <c r="D490" t="s">
        <v>888</v>
      </c>
      <c r="E490" t="s">
        <v>895</v>
      </c>
      <c r="G490" s="1">
        <v>42978.49560185185</v>
      </c>
    </row>
    <row r="491" spans="1:8">
      <c r="A491">
        <v>8.98914328690032E+17</v>
      </c>
      <c r="B491" t="s">
        <v>5135</v>
      </c>
      <c r="C491" t="s">
        <v>41</v>
      </c>
      <c r="D491" t="s">
        <v>888</v>
      </c>
      <c r="E491" t="s">
        <v>896</v>
      </c>
      <c r="G491" s="1">
        <v>42966.602442129632</v>
      </c>
    </row>
    <row r="492" spans="1:8">
      <c r="A492">
        <v>8.9689585099521203E+17</v>
      </c>
      <c r="B492" t="s">
        <v>5134</v>
      </c>
      <c r="C492" t="s">
        <v>15</v>
      </c>
      <c r="D492" t="s">
        <v>888</v>
      </c>
      <c r="E492" t="e">
        <f>_xlfn.SINGLE(FakeOscarMunoz _xlfn.SINGLE(Drofcredit _xlfn.SINGLE(Alpen_Geoff _xlfn.SINGLE(SouthwestAir do you think I could get your guys to do the job for me)))), next time?</f>
        <v>#NAME?</v>
      </c>
      <c r="F492" t="s">
        <v>897</v>
      </c>
      <c r="G492" s="1">
        <v>42961.032511574071</v>
      </c>
      <c r="H492" t="s">
        <v>898</v>
      </c>
    </row>
    <row r="493" spans="1:8">
      <c r="A493">
        <v>8.9685330793901594E+17</v>
      </c>
      <c r="B493" t="s">
        <v>5135</v>
      </c>
      <c r="C493" t="s">
        <v>15</v>
      </c>
      <c r="D493" t="s">
        <v>888</v>
      </c>
      <c r="E493" t="s">
        <v>899</v>
      </c>
      <c r="F493" t="s">
        <v>897</v>
      </c>
      <c r="G493" s="1">
        <v>42960.91510416667</v>
      </c>
      <c r="H493" t="s">
        <v>898</v>
      </c>
    </row>
    <row r="494" spans="1:8">
      <c r="A494">
        <v>8.9612789126356096E+17</v>
      </c>
      <c r="B494" t="s">
        <v>5134</v>
      </c>
      <c r="C494" t="s">
        <v>15</v>
      </c>
      <c r="D494" t="s">
        <v>888</v>
      </c>
      <c r="E494" t="s">
        <v>900</v>
      </c>
      <c r="G494" s="1">
        <v>42958.913344907407</v>
      </c>
    </row>
    <row r="495" spans="1:8">
      <c r="A495">
        <v>8.94710824828272E+17</v>
      </c>
      <c r="B495" t="s">
        <v>5134</v>
      </c>
      <c r="C495" t="s">
        <v>41</v>
      </c>
      <c r="D495" t="s">
        <v>888</v>
      </c>
      <c r="E495" t="e">
        <f>_xlfn.SINGLE(asthejoeflies _xlfn.SINGLE(thegirlandglobe _xlfn.SINGLE(jetblue Ugh... I even tried in incognito view)))</f>
        <v>#NAME?</v>
      </c>
      <c r="G495" s="1">
        <v>42955.002986111111</v>
      </c>
    </row>
    <row r="496" spans="1:8">
      <c r="A496">
        <v>8.9313832156369306E+17</v>
      </c>
      <c r="B496" t="s">
        <v>5134</v>
      </c>
      <c r="C496" t="s">
        <v>7</v>
      </c>
      <c r="D496" t="s">
        <v>888</v>
      </c>
      <c r="E496" t="s">
        <v>901</v>
      </c>
      <c r="G496" s="1">
        <v>42950.663703703707</v>
      </c>
    </row>
    <row r="497" spans="1:8">
      <c r="A497">
        <v>8.9245120294800499E+17</v>
      </c>
      <c r="B497" t="s">
        <v>5134</v>
      </c>
      <c r="C497" t="s">
        <v>7</v>
      </c>
      <c r="D497" t="s">
        <v>888</v>
      </c>
      <c r="E497" t="e">
        <f>_xlfn.SINGLE(FakeOscarMunoz _xlfn.SINGLE(AmericanAir you were right)), but I did get one on My second flight of the day.</f>
        <v>#NAME?</v>
      </c>
      <c r="G497" s="1">
        <v>42948.76761574074</v>
      </c>
    </row>
    <row r="498" spans="1:8">
      <c r="A498">
        <v>8.7804342063953894E+17</v>
      </c>
      <c r="B498" t="s">
        <v>5134</v>
      </c>
      <c r="C498" t="s">
        <v>15</v>
      </c>
      <c r="D498" t="s">
        <v>888</v>
      </c>
      <c r="E498" t="s">
        <v>902</v>
      </c>
      <c r="G498" s="1">
        <v>42909.009710648148</v>
      </c>
    </row>
    <row r="499" spans="1:8">
      <c r="A499">
        <v>8.7504273903711795E+17</v>
      </c>
      <c r="B499" t="s">
        <v>5135</v>
      </c>
      <c r="C499" t="s">
        <v>18</v>
      </c>
      <c r="D499" t="s">
        <v>888</v>
      </c>
      <c r="E499" t="s">
        <v>903</v>
      </c>
      <c r="F499" t="s">
        <v>897</v>
      </c>
      <c r="G499" s="1">
        <v>42900.729409722226</v>
      </c>
      <c r="H499" t="s">
        <v>898</v>
      </c>
    </row>
    <row r="500" spans="1:8">
      <c r="A500">
        <v>8.6806989728850701E+17</v>
      </c>
      <c r="B500" t="s">
        <v>5134</v>
      </c>
      <c r="C500" t="s">
        <v>15</v>
      </c>
      <c r="D500" t="s">
        <v>888</v>
      </c>
      <c r="E500" t="s">
        <v>904</v>
      </c>
      <c r="G500" s="1">
        <v>42881.488032407404</v>
      </c>
    </row>
    <row r="501" spans="1:8">
      <c r="A501">
        <v>8.6572916315569702E+17</v>
      </c>
      <c r="B501" t="s">
        <v>5134</v>
      </c>
      <c r="C501" t="s">
        <v>7</v>
      </c>
      <c r="D501" t="s">
        <v>888</v>
      </c>
      <c r="E501" t="s">
        <v>905</v>
      </c>
      <c r="F501" t="s">
        <v>897</v>
      </c>
      <c r="G501" s="1">
        <v>42875.028831018521</v>
      </c>
      <c r="H501" t="s">
        <v>898</v>
      </c>
    </row>
    <row r="502" spans="1:8">
      <c r="A502">
        <v>8.6390657000194406E+17</v>
      </c>
      <c r="B502" t="s">
        <v>5134</v>
      </c>
      <c r="C502" t="s">
        <v>18</v>
      </c>
      <c r="D502" t="s">
        <v>888</v>
      </c>
      <c r="E502" t="s">
        <v>906</v>
      </c>
      <c r="F502" t="s">
        <v>897</v>
      </c>
      <c r="G502" s="1">
        <v>42869.999432870369</v>
      </c>
      <c r="H502" t="s">
        <v>898</v>
      </c>
    </row>
    <row r="503" spans="1:8">
      <c r="A503">
        <v>8.6349478620815706E+17</v>
      </c>
      <c r="B503" t="s">
        <v>5135</v>
      </c>
      <c r="C503" t="s">
        <v>18</v>
      </c>
      <c r="D503" t="s">
        <v>888</v>
      </c>
      <c r="E503" t="s">
        <v>907</v>
      </c>
      <c r="F503" t="s">
        <v>897</v>
      </c>
      <c r="G503" s="1">
        <v>42868.863125000003</v>
      </c>
      <c r="H503" t="s">
        <v>898</v>
      </c>
    </row>
    <row r="504" spans="1:8">
      <c r="A504">
        <v>8.6008816448407898E+17</v>
      </c>
      <c r="B504" t="s">
        <v>5134</v>
      </c>
      <c r="C504" t="s">
        <v>10</v>
      </c>
      <c r="D504" t="s">
        <v>888</v>
      </c>
      <c r="E504" t="s">
        <v>908</v>
      </c>
      <c r="G504" s="1">
        <v>42859.462638888886</v>
      </c>
    </row>
    <row r="505" spans="1:8">
      <c r="A505">
        <v>8.8692930450372096E+17</v>
      </c>
      <c r="B505" t="s">
        <v>5134</v>
      </c>
      <c r="C505" t="s">
        <v>18</v>
      </c>
      <c r="D505" t="s">
        <v>909</v>
      </c>
      <c r="E505" t="s">
        <v>910</v>
      </c>
      <c r="F505" t="s">
        <v>99</v>
      </c>
      <c r="G505" s="1">
        <v>42933.530081018522</v>
      </c>
      <c r="H505" t="s">
        <v>100</v>
      </c>
    </row>
    <row r="506" spans="1:8">
      <c r="A506">
        <v>8.8079863291981005E+17</v>
      </c>
      <c r="B506" t="s">
        <v>5134</v>
      </c>
      <c r="C506" t="s">
        <v>15</v>
      </c>
      <c r="D506" t="s">
        <v>909</v>
      </c>
      <c r="E506" t="e">
        <f>_xlfn.SINGLE(Twitamtrak _xlfn.SINGLE(USATODAY I like _xlfn.SINGLE(SouthwestAir \n\nAnd avoid all the legacy airlines)))</f>
        <v>#NAME?</v>
      </c>
      <c r="G506" s="1">
        <v>42916.612650462965</v>
      </c>
    </row>
    <row r="507" spans="1:8">
      <c r="A507">
        <v>8.5177019545026496E+17</v>
      </c>
      <c r="B507" t="s">
        <v>5135</v>
      </c>
      <c r="C507" t="s">
        <v>10</v>
      </c>
      <c r="D507" t="s">
        <v>909</v>
      </c>
      <c r="E507" t="s">
        <v>911</v>
      </c>
      <c r="G507" s="1">
        <v>42836.509421296294</v>
      </c>
    </row>
    <row r="508" spans="1:8">
      <c r="A508">
        <v>8.5144507946604902E+17</v>
      </c>
      <c r="B508" t="s">
        <v>5134</v>
      </c>
      <c r="C508" t="s">
        <v>10</v>
      </c>
      <c r="D508" t="s">
        <v>909</v>
      </c>
      <c r="E508" t="s">
        <v>912</v>
      </c>
      <c r="G508" s="1">
        <v>42835.612268518518</v>
      </c>
    </row>
    <row r="509" spans="1:8">
      <c r="A509">
        <v>8.4038755414264602E+17</v>
      </c>
      <c r="B509" t="s">
        <v>5134</v>
      </c>
      <c r="C509" t="s">
        <v>18</v>
      </c>
      <c r="D509" t="s">
        <v>909</v>
      </c>
      <c r="E509" t="s">
        <v>913</v>
      </c>
      <c r="G509" s="1">
        <v>42805.099317129629</v>
      </c>
    </row>
    <row r="510" spans="1:8">
      <c r="A510">
        <v>7.66152330840576E+17</v>
      </c>
      <c r="B510" t="s">
        <v>5134</v>
      </c>
      <c r="C510" t="s">
        <v>38</v>
      </c>
      <c r="D510" t="s">
        <v>914</v>
      </c>
      <c r="E510" t="s">
        <v>915</v>
      </c>
      <c r="F510" t="s">
        <v>265</v>
      </c>
      <c r="G510" s="1">
        <v>42600.249120370368</v>
      </c>
      <c r="H510" t="s">
        <v>266</v>
      </c>
    </row>
    <row r="511" spans="1:8">
      <c r="A511">
        <v>9.0981049439089805E+17</v>
      </c>
      <c r="B511" t="s">
        <v>5134</v>
      </c>
      <c r="C511" t="s">
        <v>18</v>
      </c>
      <c r="D511" t="s">
        <v>916</v>
      </c>
      <c r="E511" t="s">
        <v>917</v>
      </c>
      <c r="G511" s="1">
        <v>42996.670127314814</v>
      </c>
    </row>
    <row r="512" spans="1:8">
      <c r="A512">
        <v>9.2317898826816294E+17</v>
      </c>
      <c r="B512" t="s">
        <v>5134</v>
      </c>
      <c r="C512" t="s">
        <v>7</v>
      </c>
      <c r="D512" t="s">
        <v>918</v>
      </c>
      <c r="E512" t="s">
        <v>919</v>
      </c>
      <c r="G512" s="1">
        <v>43033.560150462959</v>
      </c>
    </row>
    <row r="513" spans="1:8">
      <c r="A513">
        <v>8.6891965340971405E+17</v>
      </c>
      <c r="B513" t="s">
        <v>5135</v>
      </c>
      <c r="C513" t="s">
        <v>10</v>
      </c>
      <c r="D513" t="s">
        <v>920</v>
      </c>
      <c r="E513" t="s">
        <v>921</v>
      </c>
      <c r="G513" s="1">
        <v>42883.832905092589</v>
      </c>
    </row>
    <row r="514" spans="1:8">
      <c r="A514">
        <v>7.6270509863184294E+17</v>
      </c>
      <c r="B514" t="s">
        <v>5134</v>
      </c>
      <c r="C514" t="s">
        <v>18</v>
      </c>
      <c r="D514" t="s">
        <v>922</v>
      </c>
      <c r="E514" t="s">
        <v>923</v>
      </c>
      <c r="F514" t="s">
        <v>924</v>
      </c>
      <c r="G514" s="1">
        <v>42590.736574074072</v>
      </c>
      <c r="H514" t="s">
        <v>925</v>
      </c>
    </row>
    <row r="515" spans="1:8">
      <c r="A515">
        <v>8.8668054006946202E+17</v>
      </c>
      <c r="B515" t="s">
        <v>5134</v>
      </c>
      <c r="C515" t="s">
        <v>7</v>
      </c>
      <c r="D515" t="s">
        <v>926</v>
      </c>
      <c r="E515" t="s">
        <v>927</v>
      </c>
      <c r="G515" s="1">
        <v>42932.843622685185</v>
      </c>
    </row>
    <row r="516" spans="1:8">
      <c r="A516">
        <v>7.9293684410322099E+17</v>
      </c>
      <c r="B516" t="s">
        <v>5135</v>
      </c>
      <c r="C516" t="s">
        <v>7</v>
      </c>
      <c r="D516" t="s">
        <v>928</v>
      </c>
      <c r="E516" t="s">
        <v>929</v>
      </c>
      <c r="G516" s="1">
        <v>42674.160300925927</v>
      </c>
    </row>
    <row r="517" spans="1:8">
      <c r="A517">
        <v>3.4581131745991002E+17</v>
      </c>
      <c r="B517" t="s">
        <v>5134</v>
      </c>
      <c r="C517" t="s">
        <v>7</v>
      </c>
      <c r="D517" t="s">
        <v>930</v>
      </c>
      <c r="E517" t="s">
        <v>931</v>
      </c>
      <c r="G517" s="1">
        <v>41440.328900462962</v>
      </c>
    </row>
    <row r="518" spans="1:8">
      <c r="A518">
        <v>8.5195967395996006E+17</v>
      </c>
      <c r="B518" t="s">
        <v>5134</v>
      </c>
      <c r="C518" t="s">
        <v>10</v>
      </c>
      <c r="D518" t="s">
        <v>932</v>
      </c>
      <c r="E518" t="s">
        <v>933</v>
      </c>
      <c r="G518" s="1">
        <v>42837.032280092593</v>
      </c>
    </row>
    <row r="519" spans="1:8">
      <c r="A519">
        <v>9.2073111048867405E+17</v>
      </c>
      <c r="B519" t="s">
        <v>5135</v>
      </c>
      <c r="C519" t="s">
        <v>18</v>
      </c>
      <c r="D519" t="s">
        <v>934</v>
      </c>
      <c r="E519" t="s">
        <v>935</v>
      </c>
      <c r="G519" s="1">
        <v>43026.805289351854</v>
      </c>
    </row>
    <row r="520" spans="1:8">
      <c r="A520">
        <v>8.9634724986063603E+17</v>
      </c>
      <c r="B520" t="s">
        <v>5134</v>
      </c>
      <c r="C520" t="s">
        <v>15</v>
      </c>
      <c r="D520" t="s">
        <v>936</v>
      </c>
      <c r="E520" t="s">
        <v>937</v>
      </c>
      <c r="G520" s="1">
        <v>42959.518657407411</v>
      </c>
    </row>
    <row r="521" spans="1:8">
      <c r="A521">
        <v>8.5164749934114406E+17</v>
      </c>
      <c r="B521" t="s">
        <v>5134</v>
      </c>
      <c r="C521" t="s">
        <v>10</v>
      </c>
      <c r="D521" t="s">
        <v>938</v>
      </c>
      <c r="E521" t="s">
        <v>939</v>
      </c>
      <c r="F521" t="s">
        <v>940</v>
      </c>
      <c r="G521" s="1">
        <v>42836.170844907407</v>
      </c>
      <c r="H521" t="s">
        <v>941</v>
      </c>
    </row>
    <row r="522" spans="1:8">
      <c r="A522">
        <v>5.8755553717413798E+17</v>
      </c>
      <c r="B522" t="s">
        <v>5135</v>
      </c>
      <c r="C522" t="s">
        <v>10</v>
      </c>
      <c r="D522" t="s">
        <v>942</v>
      </c>
      <c r="E522" t="s">
        <v>943</v>
      </c>
      <c r="G522" s="1">
        <v>42107.415856481479</v>
      </c>
    </row>
    <row r="523" spans="1:8">
      <c r="A523">
        <v>6.4852882695639002E+17</v>
      </c>
      <c r="B523" t="s">
        <v>5135</v>
      </c>
      <c r="C523" t="s">
        <v>15</v>
      </c>
      <c r="D523" t="s">
        <v>944</v>
      </c>
      <c r="E523" t="s">
        <v>945</v>
      </c>
      <c r="G523" s="1">
        <v>42275.670092592591</v>
      </c>
    </row>
    <row r="524" spans="1:8">
      <c r="A524">
        <v>8.0345248153554496E+17</v>
      </c>
      <c r="B524" t="s">
        <v>5134</v>
      </c>
      <c r="C524" t="s">
        <v>10</v>
      </c>
      <c r="D524" t="s">
        <v>946</v>
      </c>
      <c r="E524" t="s">
        <v>947</v>
      </c>
      <c r="F524" t="s">
        <v>279</v>
      </c>
      <c r="G524" s="1">
        <v>42703.177928240744</v>
      </c>
      <c r="H524" t="s">
        <v>280</v>
      </c>
    </row>
    <row r="525" spans="1:8">
      <c r="A525">
        <v>7.1207542749003699E+17</v>
      </c>
      <c r="B525" t="s">
        <v>5134</v>
      </c>
      <c r="C525" t="s">
        <v>10</v>
      </c>
      <c r="D525" t="s">
        <v>946</v>
      </c>
      <c r="E525" t="s">
        <v>948</v>
      </c>
      <c r="G525" s="1">
        <v>42451.025300925925</v>
      </c>
    </row>
    <row r="526" spans="1:8">
      <c r="A526">
        <v>8.8728491169410995E+17</v>
      </c>
      <c r="B526" t="s">
        <v>5134</v>
      </c>
      <c r="C526" t="s">
        <v>18</v>
      </c>
      <c r="D526" t="s">
        <v>949</v>
      </c>
      <c r="E526" t="s">
        <v>950</v>
      </c>
      <c r="F526" t="s">
        <v>550</v>
      </c>
      <c r="G526" s="1">
        <v>42934.511365740742</v>
      </c>
      <c r="H526" t="s">
        <v>551</v>
      </c>
    </row>
    <row r="527" spans="1:8">
      <c r="A527">
        <v>8.5163831329108698E+17</v>
      </c>
      <c r="B527" t="s">
        <v>5134</v>
      </c>
      <c r="C527" t="s">
        <v>10</v>
      </c>
      <c r="D527" t="s">
        <v>951</v>
      </c>
      <c r="E527" t="s">
        <v>952</v>
      </c>
      <c r="F527" t="s">
        <v>953</v>
      </c>
      <c r="G527" s="1">
        <v>42836.145497685182</v>
      </c>
      <c r="H527" t="s">
        <v>517</v>
      </c>
    </row>
    <row r="528" spans="1:8">
      <c r="A528">
        <v>8.5184695904004506E+17</v>
      </c>
      <c r="B528" t="s">
        <v>5134</v>
      </c>
      <c r="C528" t="s">
        <v>10</v>
      </c>
      <c r="D528" t="s">
        <v>954</v>
      </c>
      <c r="E528" t="s">
        <v>955</v>
      </c>
      <c r="G528" s="1">
        <v>42836.721250000002</v>
      </c>
    </row>
    <row r="529" spans="1:8">
      <c r="A529">
        <v>8.5162155877055603E+17</v>
      </c>
      <c r="B529" t="s">
        <v>5134</v>
      </c>
      <c r="C529" t="s">
        <v>10</v>
      </c>
      <c r="D529" t="s">
        <v>954</v>
      </c>
      <c r="E529" t="s">
        <v>498</v>
      </c>
      <c r="G529" s="1">
        <v>42836.099259259259</v>
      </c>
    </row>
    <row r="530" spans="1:8">
      <c r="A530">
        <v>8.8602510525553805E+17</v>
      </c>
      <c r="B530" t="s">
        <v>5134</v>
      </c>
      <c r="C530" t="s">
        <v>10</v>
      </c>
      <c r="D530" t="s">
        <v>956</v>
      </c>
      <c r="E530" t="s">
        <v>37</v>
      </c>
      <c r="G530" s="1">
        <v>42931.03496527778</v>
      </c>
    </row>
    <row r="531" spans="1:8">
      <c r="A531">
        <v>8.1158935963173606E+17</v>
      </c>
      <c r="B531" t="s">
        <v>5134</v>
      </c>
      <c r="C531" t="s">
        <v>18</v>
      </c>
      <c r="D531" t="s">
        <v>957</v>
      </c>
      <c r="E531" t="s">
        <v>172</v>
      </c>
      <c r="G531" s="1">
        <v>42725.631435185183</v>
      </c>
    </row>
    <row r="532" spans="1:8">
      <c r="A532">
        <v>7.8454267505167898E+17</v>
      </c>
      <c r="B532" t="s">
        <v>5134</v>
      </c>
      <c r="C532" t="s">
        <v>18</v>
      </c>
      <c r="D532" t="s">
        <v>958</v>
      </c>
      <c r="E532" t="s">
        <v>959</v>
      </c>
      <c r="G532" s="1">
        <v>42650.996805555558</v>
      </c>
    </row>
    <row r="533" spans="1:8">
      <c r="A533">
        <v>7.8454251935068506E+17</v>
      </c>
      <c r="B533" t="s">
        <v>5134</v>
      </c>
      <c r="C533" t="s">
        <v>18</v>
      </c>
      <c r="D533" t="s">
        <v>958</v>
      </c>
      <c r="E533" t="s">
        <v>960</v>
      </c>
      <c r="G533" s="1">
        <v>42650.996377314812</v>
      </c>
    </row>
    <row r="534" spans="1:8">
      <c r="A534">
        <v>6.2063269296773901E+17</v>
      </c>
      <c r="B534" t="s">
        <v>5135</v>
      </c>
      <c r="C534" t="s">
        <v>18</v>
      </c>
      <c r="D534" t="s">
        <v>958</v>
      </c>
      <c r="E534" t="s">
        <v>961</v>
      </c>
      <c r="G534" s="1">
        <v>42198.691423611112</v>
      </c>
    </row>
    <row r="535" spans="1:8">
      <c r="A535">
        <v>5.3910599000038099E+17</v>
      </c>
      <c r="B535" t="s">
        <v>5134</v>
      </c>
      <c r="C535" t="s">
        <v>10</v>
      </c>
      <c r="D535" t="s">
        <v>958</v>
      </c>
      <c r="E535" t="s">
        <v>962</v>
      </c>
      <c r="F535" t="s">
        <v>963</v>
      </c>
      <c r="G535" s="1">
        <v>41973.720578703702</v>
      </c>
      <c r="H535" t="s">
        <v>216</v>
      </c>
    </row>
    <row r="536" spans="1:8">
      <c r="A536">
        <v>4.1955318988173702E+17</v>
      </c>
      <c r="B536" t="s">
        <v>5134</v>
      </c>
      <c r="C536" t="s">
        <v>41</v>
      </c>
      <c r="D536" t="s">
        <v>958</v>
      </c>
      <c r="E536" t="s">
        <v>964</v>
      </c>
      <c r="F536" t="s">
        <v>965</v>
      </c>
      <c r="G536" s="1">
        <v>41643.817708333336</v>
      </c>
      <c r="H536" t="s">
        <v>585</v>
      </c>
    </row>
    <row r="537" spans="1:8">
      <c r="A537">
        <v>8.5256143856883302E+17</v>
      </c>
      <c r="B537" t="s">
        <v>5134</v>
      </c>
      <c r="C537" t="s">
        <v>10</v>
      </c>
      <c r="D537" t="s">
        <v>966</v>
      </c>
      <c r="E537" t="s">
        <v>967</v>
      </c>
      <c r="G537" s="1">
        <v>42838.692835648151</v>
      </c>
    </row>
    <row r="538" spans="1:8">
      <c r="A538">
        <v>8.5215104519527194E+17</v>
      </c>
      <c r="B538" t="s">
        <v>5134</v>
      </c>
      <c r="C538" t="s">
        <v>7</v>
      </c>
      <c r="D538" t="s">
        <v>968</v>
      </c>
      <c r="E538" t="s">
        <v>969</v>
      </c>
      <c r="G538" s="1">
        <v>42837.560370370367</v>
      </c>
    </row>
    <row r="539" spans="1:8">
      <c r="A539">
        <v>8.8657622810223002E+17</v>
      </c>
      <c r="B539" t="s">
        <v>5134</v>
      </c>
      <c r="C539" t="s">
        <v>18</v>
      </c>
      <c r="D539" t="s">
        <v>970</v>
      </c>
      <c r="E539" t="e">
        <f>_xlfn.SINGLE(morten _xlfn.SINGLE(AnnCoulter _xlfn.SINGLE(Delta Aside from your Fuhrer))), you _xlfn.SINGLE(AnnCoulter are the most class)-_xlfn.SINGLE(Less person on the web.)</f>
        <v>#NAME?</v>
      </c>
      <c r="G539" s="1">
        <v>42932.555775462963</v>
      </c>
    </row>
    <row r="540" spans="1:8">
      <c r="A540">
        <v>7.7322597852913203E+17</v>
      </c>
      <c r="B540" t="s">
        <v>5134</v>
      </c>
      <c r="C540" t="s">
        <v>15</v>
      </c>
      <c r="D540" t="s">
        <v>971</v>
      </c>
      <c r="E540" t="s">
        <v>972</v>
      </c>
      <c r="F540" t="s">
        <v>265</v>
      </c>
      <c r="G540" s="1">
        <v>42619.76866898148</v>
      </c>
      <c r="H540" t="s">
        <v>266</v>
      </c>
    </row>
    <row r="541" spans="1:8">
      <c r="A541">
        <v>7.5616479879503002E+17</v>
      </c>
      <c r="B541" t="s">
        <v>5134</v>
      </c>
      <c r="C541" t="s">
        <v>15</v>
      </c>
      <c r="D541" t="s">
        <v>971</v>
      </c>
      <c r="E541" t="s">
        <v>973</v>
      </c>
      <c r="G541" s="1">
        <v>42572.688784722224</v>
      </c>
    </row>
    <row r="542" spans="1:8">
      <c r="A542">
        <v>8.8714868197086003E+17</v>
      </c>
      <c r="B542" t="s">
        <v>5134</v>
      </c>
      <c r="C542" t="s">
        <v>18</v>
      </c>
      <c r="D542" t="s">
        <v>974</v>
      </c>
      <c r="E542" t="s">
        <v>975</v>
      </c>
      <c r="G542" s="1">
        <v>42934.135439814818</v>
      </c>
    </row>
    <row r="543" spans="1:8">
      <c r="A543">
        <v>3.3382538603305299E+17</v>
      </c>
      <c r="B543" t="s">
        <v>5134</v>
      </c>
      <c r="C543" t="s">
        <v>18</v>
      </c>
      <c r="D543" t="s">
        <v>974</v>
      </c>
      <c r="E543" t="e">
        <f>_xlfn.SINGLE(braddobbs _xlfn.SINGLE(Delta I need more Biscoff in My life.))</f>
        <v>#NAME?</v>
      </c>
      <c r="G543" s="1">
        <v>41407.254027777781</v>
      </c>
    </row>
    <row r="544" spans="1:8">
      <c r="A544">
        <v>8.8411832468213696E+17</v>
      </c>
      <c r="B544" t="s">
        <v>5134</v>
      </c>
      <c r="C544" t="s">
        <v>18</v>
      </c>
      <c r="D544" t="s">
        <v>976</v>
      </c>
      <c r="E544" t="s">
        <v>977</v>
      </c>
      <c r="G544" s="1">
        <v>42925.773252314815</v>
      </c>
    </row>
    <row r="545" spans="1:8">
      <c r="A545">
        <v>7.5106078152590106E+17</v>
      </c>
      <c r="B545" t="s">
        <v>5135</v>
      </c>
      <c r="C545" t="s">
        <v>10</v>
      </c>
      <c r="D545" t="s">
        <v>978</v>
      </c>
      <c r="E545" t="s">
        <v>979</v>
      </c>
      <c r="G545" s="1">
        <v>42558.604386574072</v>
      </c>
    </row>
    <row r="546" spans="1:8">
      <c r="A546">
        <v>8.5148934100427494E+17</v>
      </c>
      <c r="B546" t="s">
        <v>5134</v>
      </c>
      <c r="C546" t="s">
        <v>10</v>
      </c>
      <c r="D546" t="s">
        <v>980</v>
      </c>
      <c r="E546" t="s">
        <v>275</v>
      </c>
      <c r="G546" s="1">
        <v>42835.734409722223</v>
      </c>
    </row>
    <row r="547" spans="1:8">
      <c r="A547">
        <v>9.2008435550619597E+17</v>
      </c>
      <c r="B547" t="s">
        <v>5134</v>
      </c>
      <c r="C547" t="s">
        <v>7</v>
      </c>
      <c r="D547" t="s">
        <v>981</v>
      </c>
      <c r="E547" t="s">
        <v>982</v>
      </c>
      <c r="G547" s="1">
        <v>43025.020590277774</v>
      </c>
    </row>
    <row r="548" spans="1:8">
      <c r="A548">
        <v>9.1986703738364301E+17</v>
      </c>
      <c r="B548" t="s">
        <v>5134</v>
      </c>
      <c r="C548" t="s">
        <v>7</v>
      </c>
      <c r="D548" t="s">
        <v>981</v>
      </c>
      <c r="E548" t="s">
        <v>983</v>
      </c>
      <c r="G548" s="1">
        <v>43024.420902777776</v>
      </c>
    </row>
    <row r="549" spans="1:8">
      <c r="A549">
        <v>9.1986160590669005E+17</v>
      </c>
      <c r="B549" t="s">
        <v>5134</v>
      </c>
      <c r="C549" t="s">
        <v>7</v>
      </c>
      <c r="D549" t="s">
        <v>981</v>
      </c>
      <c r="E549" t="s">
        <v>984</v>
      </c>
      <c r="G549" s="1">
        <v>43024.405914351853</v>
      </c>
    </row>
    <row r="550" spans="1:8">
      <c r="A550">
        <v>6.1677673100581606E+17</v>
      </c>
      <c r="B550" t="s">
        <v>5134</v>
      </c>
      <c r="C550" t="s">
        <v>10</v>
      </c>
      <c r="D550" t="s">
        <v>985</v>
      </c>
      <c r="E550" t="s">
        <v>986</v>
      </c>
      <c r="G550" s="1">
        <v>42188.050995370373</v>
      </c>
    </row>
    <row r="551" spans="1:8">
      <c r="A551">
        <v>7.9679408991194701E+17</v>
      </c>
      <c r="B551" t="s">
        <v>5135</v>
      </c>
      <c r="C551" t="s">
        <v>10</v>
      </c>
      <c r="D551" t="s">
        <v>987</v>
      </c>
      <c r="E551" t="s">
        <v>988</v>
      </c>
      <c r="G551" s="1">
        <v>42684.804270833331</v>
      </c>
    </row>
    <row r="552" spans="1:8">
      <c r="A552">
        <v>8.4097765153577306E+17</v>
      </c>
      <c r="B552" t="s">
        <v>5135</v>
      </c>
      <c r="C552" t="s">
        <v>15</v>
      </c>
      <c r="D552" t="s">
        <v>989</v>
      </c>
      <c r="E552" t="s">
        <v>990</v>
      </c>
      <c r="F552" t="s">
        <v>265</v>
      </c>
      <c r="G552" s="1">
        <v>42806.727673611109</v>
      </c>
      <c r="H552" t="s">
        <v>266</v>
      </c>
    </row>
    <row r="553" spans="1:8">
      <c r="A553">
        <v>8.7918973515923405E+17</v>
      </c>
      <c r="B553" t="s">
        <v>5134</v>
      </c>
      <c r="C553" t="s">
        <v>18</v>
      </c>
      <c r="D553" t="s">
        <v>991</v>
      </c>
      <c r="E553" t="e">
        <f>_xlfn.SINGLE(WWEGraves _xlfn.SINGLE(Delta you act like a delay is the airlines fault))</f>
        <v>#NAME?</v>
      </c>
      <c r="G553" s="1">
        <v>42912.172939814816</v>
      </c>
    </row>
    <row r="554" spans="1:8">
      <c r="A554">
        <v>8.6487356308975206E+17</v>
      </c>
      <c r="B554" t="s">
        <v>5134</v>
      </c>
      <c r="C554" t="s">
        <v>18</v>
      </c>
      <c r="D554" t="s">
        <v>991</v>
      </c>
      <c r="E554" t="e">
        <f>_xlfn.SINGLE(DeltaNewsHub _xlfn.SINGLE(Delta say goodbye to jobs then))</f>
        <v>#NAME?</v>
      </c>
      <c r="G554" s="1">
        <v>42872.667824074073</v>
      </c>
    </row>
    <row r="555" spans="1:8">
      <c r="A555">
        <v>8.5164636657288294E+17</v>
      </c>
      <c r="B555" t="s">
        <v>5134</v>
      </c>
      <c r="C555" t="s">
        <v>10</v>
      </c>
      <c r="D555" t="s">
        <v>992</v>
      </c>
      <c r="E555" t="s">
        <v>993</v>
      </c>
      <c r="G555" s="1">
        <v>42836.167719907404</v>
      </c>
    </row>
    <row r="556" spans="1:8">
      <c r="A556">
        <v>4.1655757769542797E+17</v>
      </c>
      <c r="B556" t="s">
        <v>5134</v>
      </c>
      <c r="C556" t="s">
        <v>15</v>
      </c>
      <c r="D556" t="s">
        <v>994</v>
      </c>
      <c r="E556" t="e">
        <f>SouthwestAir Been sitting on This plane for almost two hours. the tarmac is beautiful in the sunshine...</f>
        <v>#NAME?</v>
      </c>
      <c r="G556" s="1">
        <v>41635.551388888889</v>
      </c>
    </row>
    <row r="557" spans="1:8">
      <c r="A557">
        <v>8.8536760229333402E+17</v>
      </c>
      <c r="B557" t="s">
        <v>5134</v>
      </c>
      <c r="C557" t="s">
        <v>15</v>
      </c>
      <c r="D557" t="s">
        <v>995</v>
      </c>
      <c r="E557" t="s">
        <v>996</v>
      </c>
      <c r="G557" s="1">
        <v>42929.220601851855</v>
      </c>
    </row>
    <row r="558" spans="1:8">
      <c r="A558">
        <v>8.5543207778487898E+17</v>
      </c>
      <c r="B558" t="s">
        <v>5134</v>
      </c>
      <c r="C558" t="s">
        <v>10</v>
      </c>
      <c r="D558" t="s">
        <v>997</v>
      </c>
      <c r="E558" t="s">
        <v>998</v>
      </c>
      <c r="F558" t="s">
        <v>362</v>
      </c>
      <c r="G558" s="1">
        <v>42846.614293981482</v>
      </c>
      <c r="H558" t="s">
        <v>363</v>
      </c>
    </row>
    <row r="559" spans="1:8">
      <c r="A559">
        <v>8.9025044828806694E+17</v>
      </c>
      <c r="B559" t="s">
        <v>5134</v>
      </c>
      <c r="C559" t="s">
        <v>15</v>
      </c>
      <c r="D559" t="s">
        <v>999</v>
      </c>
      <c r="E559" t="s">
        <v>1000</v>
      </c>
      <c r="G559" s="1">
        <v>42942.694687499999</v>
      </c>
    </row>
    <row r="560" spans="1:8">
      <c r="A560">
        <v>8.50478021492576E+17</v>
      </c>
      <c r="B560" t="s">
        <v>5134</v>
      </c>
      <c r="C560" t="s">
        <v>7</v>
      </c>
      <c r="D560" t="s">
        <v>1001</v>
      </c>
      <c r="E560" t="s">
        <v>1002</v>
      </c>
      <c r="G560" s="1">
        <v>42832.943703703706</v>
      </c>
    </row>
    <row r="561" spans="1:8">
      <c r="A561">
        <v>6.2214230192674803E+17</v>
      </c>
      <c r="B561" t="s">
        <v>5135</v>
      </c>
      <c r="C561" t="s">
        <v>41</v>
      </c>
      <c r="D561" t="s">
        <v>1003</v>
      </c>
      <c r="E561" t="e">
        <f>_xlfn.SINGLE(jetblue _xlfn.SINGLE(Jet_Blue [5]!Will do.))</f>
        <v>#NAME?</v>
      </c>
      <c r="G561" s="1">
        <v>42202.857152777775</v>
      </c>
    </row>
    <row r="562" spans="1:8">
      <c r="A562">
        <v>8.5164134785348403E+17</v>
      </c>
      <c r="B562" t="s">
        <v>5134</v>
      </c>
      <c r="C562" t="s">
        <v>10</v>
      </c>
      <c r="D562" t="s">
        <v>1004</v>
      </c>
      <c r="E562" t="s">
        <v>1005</v>
      </c>
      <c r="F562" t="s">
        <v>1006</v>
      </c>
      <c r="G562" s="1">
        <v>42836.153865740744</v>
      </c>
      <c r="H562" t="s">
        <v>1007</v>
      </c>
    </row>
    <row r="563" spans="1:8">
      <c r="A563">
        <v>8.9030842037647706E+17</v>
      </c>
      <c r="B563" t="s">
        <v>5134</v>
      </c>
      <c r="C563" t="s">
        <v>10</v>
      </c>
      <c r="D563" t="s">
        <v>1008</v>
      </c>
      <c r="E563" t="s">
        <v>1009</v>
      </c>
      <c r="G563" s="1">
        <v>42942.854664351849</v>
      </c>
    </row>
    <row r="564" spans="1:8">
      <c r="A564">
        <v>8.8491784823318502E+17</v>
      </c>
      <c r="B564" t="s">
        <v>5134</v>
      </c>
      <c r="C564" t="s">
        <v>7</v>
      </c>
      <c r="D564" t="s">
        <v>1010</v>
      </c>
      <c r="E564" t="s">
        <v>1011</v>
      </c>
      <c r="F564" t="s">
        <v>1012</v>
      </c>
      <c r="G564" s="1">
        <v>42927.979513888888</v>
      </c>
      <c r="H564" t="s">
        <v>1013</v>
      </c>
    </row>
    <row r="565" spans="1:8">
      <c r="A565">
        <v>4.6129687132005901E+17</v>
      </c>
      <c r="B565" t="s">
        <v>5134</v>
      </c>
      <c r="C565" t="s">
        <v>41</v>
      </c>
      <c r="D565" t="s">
        <v>1014</v>
      </c>
      <c r="E565" t="s">
        <v>1015</v>
      </c>
      <c r="F565" t="s">
        <v>1016</v>
      </c>
      <c r="G565" s="1">
        <v>41759.008321759262</v>
      </c>
      <c r="H565" t="s">
        <v>660</v>
      </c>
    </row>
    <row r="566" spans="1:8">
      <c r="A566">
        <v>8.6134752788239501E+17</v>
      </c>
      <c r="B566" t="s">
        <v>5134</v>
      </c>
      <c r="C566" t="s">
        <v>7</v>
      </c>
      <c r="D566" t="s">
        <v>1017</v>
      </c>
      <c r="E566" t="s">
        <v>1018</v>
      </c>
      <c r="G566" s="1">
        <v>42862.937824074077</v>
      </c>
    </row>
    <row r="567" spans="1:8">
      <c r="A567">
        <v>8.3568549883219098E+17</v>
      </c>
      <c r="B567" t="s">
        <v>5134</v>
      </c>
      <c r="C567" t="s">
        <v>18</v>
      </c>
      <c r="D567" t="s">
        <v>1019</v>
      </c>
      <c r="E567" t="e">
        <f>Delta I just want you to give me My bags back ASAP so we can go to Another airport Or airline. DISGRACEFUL service</f>
        <v>#NAME?</v>
      </c>
      <c r="F567" t="s">
        <v>241</v>
      </c>
      <c r="G567" s="1">
        <v>42792.124108796299</v>
      </c>
      <c r="H567" t="s">
        <v>242</v>
      </c>
    </row>
    <row r="568" spans="1:8">
      <c r="A568">
        <v>9.0043256034964198E+17</v>
      </c>
      <c r="B568" t="s">
        <v>5134</v>
      </c>
      <c r="C568" t="s">
        <v>18</v>
      </c>
      <c r="D568" t="s">
        <v>1020</v>
      </c>
      <c r="E568" t="e">
        <f>Delta HHZ2HD.</f>
        <v>#NAME?</v>
      </c>
      <c r="G568" s="1">
        <v>42970.791967592595</v>
      </c>
    </row>
    <row r="569" spans="1:8">
      <c r="A569">
        <v>8.7143780164406797E+17</v>
      </c>
      <c r="B569" t="s">
        <v>5134</v>
      </c>
      <c r="C569" t="s">
        <v>18</v>
      </c>
      <c r="D569" t="s">
        <v>1021</v>
      </c>
      <c r="E569" t="s">
        <v>1022</v>
      </c>
      <c r="G569" s="1">
        <v>42890.781678240739</v>
      </c>
    </row>
    <row r="570" spans="1:8">
      <c r="A570">
        <v>7.7399721114734106E+17</v>
      </c>
      <c r="B570" t="s">
        <v>5134</v>
      </c>
      <c r="C570" t="s">
        <v>18</v>
      </c>
      <c r="D570" t="s">
        <v>1021</v>
      </c>
      <c r="E570" t="s">
        <v>1023</v>
      </c>
      <c r="G570" s="1">
        <v>42621.896863425929</v>
      </c>
    </row>
    <row r="571" spans="1:8">
      <c r="A571">
        <v>8.5167251477015296E+17</v>
      </c>
      <c r="B571" t="s">
        <v>5134</v>
      </c>
      <c r="C571" t="s">
        <v>10</v>
      </c>
      <c r="D571" t="s">
        <v>1024</v>
      </c>
      <c r="E571" t="s">
        <v>502</v>
      </c>
      <c r="G571" s="1">
        <v>42836.239872685182</v>
      </c>
    </row>
    <row r="572" spans="1:8">
      <c r="A572">
        <v>8.11647867987312E+17</v>
      </c>
      <c r="B572" t="s">
        <v>5134</v>
      </c>
      <c r="C572" t="s">
        <v>18</v>
      </c>
      <c r="D572" t="s">
        <v>1025</v>
      </c>
      <c r="E572" t="s">
        <v>172</v>
      </c>
      <c r="G572" s="1">
        <v>42725.792893518519</v>
      </c>
    </row>
    <row r="573" spans="1:8">
      <c r="A573">
        <v>8.9765734199424998E+17</v>
      </c>
      <c r="B573" t="s">
        <v>5134</v>
      </c>
      <c r="C573" t="s">
        <v>15</v>
      </c>
      <c r="D573" t="s">
        <v>1026</v>
      </c>
      <c r="E573" t="s">
        <v>1027</v>
      </c>
      <c r="F573" t="s">
        <v>1028</v>
      </c>
      <c r="G573" s="1">
        <v>42963.133819444447</v>
      </c>
      <c r="H573" t="s">
        <v>338</v>
      </c>
    </row>
    <row r="574" spans="1:8">
      <c r="A574">
        <v>4.4224997415244102E+17</v>
      </c>
      <c r="B574" t="s">
        <v>5134</v>
      </c>
      <c r="C574" t="s">
        <v>38</v>
      </c>
      <c r="D574" t="s">
        <v>1029</v>
      </c>
      <c r="E574" t="s">
        <v>1030</v>
      </c>
      <c r="F574" t="s">
        <v>1031</v>
      </c>
      <c r="G574" s="1">
        <v>41706.448900462965</v>
      </c>
      <c r="H574" t="s">
        <v>242</v>
      </c>
    </row>
    <row r="575" spans="1:8">
      <c r="A575">
        <v>8.8692284429011699E+17</v>
      </c>
      <c r="B575" t="s">
        <v>5134</v>
      </c>
      <c r="C575" t="s">
        <v>18</v>
      </c>
      <c r="D575" t="s">
        <v>1032</v>
      </c>
      <c r="E575" t="s">
        <v>1033</v>
      </c>
      <c r="F575" t="s">
        <v>1034</v>
      </c>
      <c r="G575" s="1">
        <v>42933.512245370373</v>
      </c>
      <c r="H575" t="s">
        <v>1035</v>
      </c>
    </row>
    <row r="576" spans="1:8">
      <c r="A576">
        <v>8.74073983548784E+17</v>
      </c>
      <c r="B576" t="s">
        <v>5134</v>
      </c>
      <c r="C576" t="s">
        <v>18</v>
      </c>
      <c r="D576" t="s">
        <v>1032</v>
      </c>
      <c r="E576" t="s">
        <v>1036</v>
      </c>
      <c r="F576" t="s">
        <v>1034</v>
      </c>
      <c r="G576" s="1">
        <v>42898.056145833332</v>
      </c>
      <c r="H576" t="s">
        <v>1035</v>
      </c>
    </row>
    <row r="577" spans="1:8">
      <c r="A577">
        <v>5.6635468094756E+17</v>
      </c>
      <c r="B577" t="s">
        <v>5134</v>
      </c>
      <c r="C577" t="s">
        <v>7</v>
      </c>
      <c r="D577" t="s">
        <v>1037</v>
      </c>
      <c r="E577" t="s">
        <v>1038</v>
      </c>
      <c r="G577" s="1">
        <v>42048.912638888891</v>
      </c>
    </row>
    <row r="578" spans="1:8">
      <c r="A578">
        <v>8.6849979775741094E+17</v>
      </c>
      <c r="B578" t="s">
        <v>5134</v>
      </c>
      <c r="C578" t="s">
        <v>38</v>
      </c>
      <c r="D578" t="s">
        <v>1039</v>
      </c>
      <c r="E578" t="s">
        <v>1040</v>
      </c>
      <c r="F578" t="s">
        <v>420</v>
      </c>
      <c r="G578" s="1">
        <v>42882.674328703702</v>
      </c>
      <c r="H578" t="s">
        <v>421</v>
      </c>
    </row>
    <row r="579" spans="1:8">
      <c r="A579">
        <v>7.3263603773476403E+17</v>
      </c>
      <c r="B579" t="s">
        <v>5135</v>
      </c>
      <c r="C579" t="s">
        <v>38</v>
      </c>
      <c r="D579" t="s">
        <v>1039</v>
      </c>
      <c r="E579" t="s">
        <v>1041</v>
      </c>
      <c r="G579" s="1">
        <v>42507.761770833335</v>
      </c>
    </row>
    <row r="580" spans="1:8">
      <c r="A580">
        <v>8.9431761625643802E+17</v>
      </c>
      <c r="B580" t="s">
        <v>5135</v>
      </c>
      <c r="C580" t="s">
        <v>15</v>
      </c>
      <c r="D580" t="s">
        <v>1042</v>
      </c>
      <c r="E580" t="s">
        <v>1043</v>
      </c>
      <c r="G580" s="1">
        <v>42953.917928240742</v>
      </c>
    </row>
    <row r="581" spans="1:8">
      <c r="A581">
        <v>8.0309892041906496E+17</v>
      </c>
      <c r="B581" t="s">
        <v>5134</v>
      </c>
      <c r="C581" t="s">
        <v>15</v>
      </c>
      <c r="D581" t="s">
        <v>1044</v>
      </c>
      <c r="E581" t="s">
        <v>1045</v>
      </c>
      <c r="F581" t="s">
        <v>265</v>
      </c>
      <c r="G581" s="1">
        <v>42702.202291666668</v>
      </c>
      <c r="H581" t="s">
        <v>266</v>
      </c>
    </row>
    <row r="582" spans="1:8">
      <c r="A582">
        <v>6.2841068501009203E+17</v>
      </c>
      <c r="B582" t="s">
        <v>5135</v>
      </c>
      <c r="C582" t="s">
        <v>10</v>
      </c>
      <c r="D582" t="s">
        <v>1046</v>
      </c>
      <c r="E582" t="e">
        <f>united had the Worst flight home from the Bahamas today. Everyone was nauseous from the turbulence the WHOLE RIDE. Stewardess were Great \U0001f44d</f>
        <v>#NAME?</v>
      </c>
      <c r="G582" s="1">
        <v>42220.154594907406</v>
      </c>
    </row>
    <row r="583" spans="1:8">
      <c r="A583">
        <v>7.5111058798425203E+17</v>
      </c>
      <c r="B583" t="s">
        <v>5134</v>
      </c>
      <c r="C583" t="s">
        <v>7</v>
      </c>
      <c r="D583" t="s">
        <v>1047</v>
      </c>
      <c r="E583" t="e">
        <f>AmericanAir if you had told me that I would have had to fight to be seated next to My child I would have gone with Another airline.</f>
        <v>#NAME?</v>
      </c>
      <c r="G583" s="1">
        <v>42558.74181712963</v>
      </c>
    </row>
    <row r="584" spans="1:8">
      <c r="A584">
        <v>7.5111024416456704E+17</v>
      </c>
      <c r="B584" t="s">
        <v>5134</v>
      </c>
      <c r="C584" t="s">
        <v>7</v>
      </c>
      <c r="D584" t="s">
        <v>1047</v>
      </c>
      <c r="E584" t="s">
        <v>1048</v>
      </c>
      <c r="G584" s="1">
        <v>42558.740868055553</v>
      </c>
    </row>
    <row r="585" spans="1:8">
      <c r="A585">
        <v>7.2112089247926605E+17</v>
      </c>
      <c r="B585" t="s">
        <v>5134</v>
      </c>
      <c r="C585" t="s">
        <v>10</v>
      </c>
      <c r="D585" t="s">
        <v>1047</v>
      </c>
      <c r="E585" t="s">
        <v>1049</v>
      </c>
      <c r="G585" s="1">
        <v>42475.986030092594</v>
      </c>
    </row>
    <row r="586" spans="1:8">
      <c r="A586">
        <v>5.0389676298235002E+17</v>
      </c>
      <c r="B586" t="s">
        <v>5134</v>
      </c>
      <c r="C586" t="s">
        <v>10</v>
      </c>
      <c r="D586" t="s">
        <v>1047</v>
      </c>
      <c r="E586" t="e">
        <f>united [6]!Has your direct flight from Washington IAD to Rome FCO Been discontinued?</f>
        <v>#NAME?</v>
      </c>
      <c r="G586" s="1">
        <v>41876.561620370368</v>
      </c>
    </row>
    <row r="587" spans="1:8">
      <c r="A587">
        <v>8.8610148568736499E+17</v>
      </c>
      <c r="B587" t="s">
        <v>5134</v>
      </c>
      <c r="C587" t="s">
        <v>10</v>
      </c>
      <c r="D587" t="s">
        <v>1050</v>
      </c>
      <c r="E587" t="s">
        <v>37</v>
      </c>
      <c r="G587" s="1">
        <v>42931.245729166665</v>
      </c>
    </row>
    <row r="588" spans="1:8">
      <c r="A588">
        <v>6.4618084760803699E+17</v>
      </c>
      <c r="B588" t="s">
        <v>5134</v>
      </c>
      <c r="C588" t="s">
        <v>18</v>
      </c>
      <c r="D588" t="s">
        <v>1051</v>
      </c>
      <c r="E588" t="s">
        <v>1052</v>
      </c>
      <c r="G588" s="1">
        <v>42269.19090277778</v>
      </c>
    </row>
    <row r="589" spans="1:8">
      <c r="A589">
        <v>6.7361369793209101E+17</v>
      </c>
      <c r="B589" t="s">
        <v>5134</v>
      </c>
      <c r="C589" t="s">
        <v>15</v>
      </c>
      <c r="D589" t="s">
        <v>1053</v>
      </c>
      <c r="E589" t="s">
        <v>1054</v>
      </c>
      <c r="G589" s="1">
        <v>42344.891145833331</v>
      </c>
    </row>
    <row r="590" spans="1:8">
      <c r="A590">
        <v>8.5189015833712998E+17</v>
      </c>
      <c r="B590" t="s">
        <v>5134</v>
      </c>
      <c r="C590" t="s">
        <v>10</v>
      </c>
      <c r="D590" t="s">
        <v>1055</v>
      </c>
      <c r="E590" t="s">
        <v>1056</v>
      </c>
      <c r="G590" s="1">
        <v>42836.840451388889</v>
      </c>
    </row>
    <row r="591" spans="1:8">
      <c r="A591">
        <v>9.2650851079968704E+17</v>
      </c>
      <c r="B591" t="s">
        <v>5134</v>
      </c>
      <c r="C591" t="s">
        <v>7</v>
      </c>
      <c r="D591" t="s">
        <v>1057</v>
      </c>
      <c r="E591" t="e">
        <f>_xlfn.SINGLE(JTGenter _xlfn.SINGLE(AmericanAir What route is this? since when is sAAver pricing dynamic??))</f>
        <v>#NAME?</v>
      </c>
      <c r="G591" s="1">
        <v>43042.747881944444</v>
      </c>
    </row>
    <row r="592" spans="1:8">
      <c r="A592">
        <v>9.1305316749094502E+17</v>
      </c>
      <c r="B592" t="s">
        <v>5134</v>
      </c>
      <c r="C592" t="s">
        <v>18</v>
      </c>
      <c r="D592" t="s">
        <v>1057</v>
      </c>
      <c r="E592" t="s">
        <v>1058</v>
      </c>
      <c r="G592" s="1">
        <v>43005.618206018517</v>
      </c>
    </row>
    <row r="593" spans="1:8">
      <c r="A593">
        <v>9.13050907750912E+17</v>
      </c>
      <c r="B593" t="s">
        <v>5134</v>
      </c>
      <c r="C593" t="s">
        <v>18</v>
      </c>
      <c r="D593" t="s">
        <v>1057</v>
      </c>
      <c r="E593" t="s">
        <v>1059</v>
      </c>
      <c r="G593" s="1">
        <v>43005.611967592595</v>
      </c>
    </row>
    <row r="594" spans="1:8">
      <c r="A594">
        <v>9.1203456720843494E+17</v>
      </c>
      <c r="B594" t="s">
        <v>5134</v>
      </c>
      <c r="C594" t="s">
        <v>7</v>
      </c>
      <c r="D594" t="s">
        <v>1057</v>
      </c>
      <c r="E594" t="s">
        <v>1060</v>
      </c>
      <c r="F594" t="s">
        <v>495</v>
      </c>
      <c r="G594" s="1">
        <v>43002.80740740741</v>
      </c>
      <c r="H594" t="s">
        <v>496</v>
      </c>
    </row>
    <row r="595" spans="1:8">
      <c r="A595">
        <v>9.0921863327614899E+17</v>
      </c>
      <c r="B595" t="s">
        <v>5134</v>
      </c>
      <c r="C595" t="s">
        <v>18</v>
      </c>
      <c r="D595" t="s">
        <v>1057</v>
      </c>
      <c r="E595" t="s">
        <v>1061</v>
      </c>
      <c r="F595" t="s">
        <v>1062</v>
      </c>
      <c r="G595" s="1">
        <v>42995.036909722221</v>
      </c>
      <c r="H595" t="s">
        <v>266</v>
      </c>
    </row>
    <row r="596" spans="1:8">
      <c r="A596">
        <v>9.0771318154354995E+17</v>
      </c>
      <c r="B596" t="s">
        <v>5135</v>
      </c>
      <c r="C596" t="s">
        <v>18</v>
      </c>
      <c r="D596" t="s">
        <v>1057</v>
      </c>
      <c r="E596" t="s">
        <v>1063</v>
      </c>
      <c r="G596" s="1">
        <v>42990.882650462961</v>
      </c>
    </row>
    <row r="597" spans="1:8">
      <c r="A597">
        <v>9.0618433696528294E+17</v>
      </c>
      <c r="B597" t="s">
        <v>5134</v>
      </c>
      <c r="C597" t="s">
        <v>18</v>
      </c>
      <c r="D597" t="s">
        <v>1057</v>
      </c>
      <c r="E597" t="s">
        <v>1064</v>
      </c>
      <c r="G597" s="1">
        <v>42986.663842592592</v>
      </c>
    </row>
    <row r="598" spans="1:8">
      <c r="A598">
        <v>8.9361712856954803E+17</v>
      </c>
      <c r="B598" t="s">
        <v>5135</v>
      </c>
      <c r="C598" t="s">
        <v>18</v>
      </c>
      <c r="D598" t="s">
        <v>1057</v>
      </c>
      <c r="E598" t="s">
        <v>1065</v>
      </c>
      <c r="F598" t="s">
        <v>495</v>
      </c>
      <c r="G598" s="1">
        <v>42951.984953703701</v>
      </c>
      <c r="H598" t="s">
        <v>496</v>
      </c>
    </row>
    <row r="599" spans="1:8">
      <c r="A599">
        <v>8.9136097025742003E+17</v>
      </c>
      <c r="B599" t="s">
        <v>5134</v>
      </c>
      <c r="C599" t="s">
        <v>10</v>
      </c>
      <c r="D599" t="s">
        <v>1057</v>
      </c>
      <c r="E599" t="s">
        <v>1066</v>
      </c>
      <c r="F599" t="s">
        <v>1067</v>
      </c>
      <c r="G599" s="1">
        <v>42945.759143518517</v>
      </c>
      <c r="H599" t="s">
        <v>1068</v>
      </c>
    </row>
    <row r="600" spans="1:8">
      <c r="A600">
        <v>8.8995380627601395E+17</v>
      </c>
      <c r="B600" t="s">
        <v>5134</v>
      </c>
      <c r="C600" t="s">
        <v>18</v>
      </c>
      <c r="D600" t="s">
        <v>1057</v>
      </c>
      <c r="E600" t="s">
        <v>1069</v>
      </c>
      <c r="G600" s="1">
        <v>42941.876111111109</v>
      </c>
    </row>
    <row r="601" spans="1:8">
      <c r="A601">
        <v>8.8995281081663398E+17</v>
      </c>
      <c r="B601" t="s">
        <v>5134</v>
      </c>
      <c r="C601" t="s">
        <v>18</v>
      </c>
      <c r="D601" t="s">
        <v>1057</v>
      </c>
      <c r="E601" t="s">
        <v>1070</v>
      </c>
      <c r="G601" s="1">
        <v>42941.873368055552</v>
      </c>
    </row>
    <row r="602" spans="1:8">
      <c r="A602">
        <v>8.8604537447720499E+17</v>
      </c>
      <c r="B602" t="s">
        <v>5135</v>
      </c>
      <c r="C602" t="s">
        <v>41</v>
      </c>
      <c r="D602" t="s">
        <v>1057</v>
      </c>
      <c r="E602" t="s">
        <v>1071</v>
      </c>
      <c r="G602" s="1">
        <v>42931.090891203705</v>
      </c>
    </row>
    <row r="603" spans="1:8">
      <c r="A603">
        <v>8.6459364240467904E+17</v>
      </c>
      <c r="B603" t="s">
        <v>5134</v>
      </c>
      <c r="C603" t="s">
        <v>7</v>
      </c>
      <c r="D603" t="s">
        <v>1057</v>
      </c>
      <c r="E603" t="s">
        <v>1072</v>
      </c>
      <c r="G603" s="1">
        <v>42871.89539351852</v>
      </c>
    </row>
    <row r="604" spans="1:8">
      <c r="A604">
        <v>8.2153879606804403E+17</v>
      </c>
      <c r="B604" t="s">
        <v>5135</v>
      </c>
      <c r="C604" t="s">
        <v>7</v>
      </c>
      <c r="D604" t="s">
        <v>1057</v>
      </c>
      <c r="E604" t="s">
        <v>1073</v>
      </c>
      <c r="G604" s="1">
        <v>42753.086655092593</v>
      </c>
    </row>
    <row r="605" spans="1:8">
      <c r="A605">
        <v>8.2150402708710605E+17</v>
      </c>
      <c r="B605" t="s">
        <v>5134</v>
      </c>
      <c r="C605" t="s">
        <v>7</v>
      </c>
      <c r="D605" t="s">
        <v>1057</v>
      </c>
      <c r="E605" t="s">
        <v>1074</v>
      </c>
      <c r="F605" t="s">
        <v>265</v>
      </c>
      <c r="G605" s="1">
        <v>42752.990706018521</v>
      </c>
      <c r="H605" t="s">
        <v>266</v>
      </c>
    </row>
    <row r="606" spans="1:8">
      <c r="A606">
        <v>7.7538665246637197E+17</v>
      </c>
      <c r="B606" t="s">
        <v>5134</v>
      </c>
      <c r="C606" t="s">
        <v>41</v>
      </c>
      <c r="D606" t="s">
        <v>1057</v>
      </c>
      <c r="E606" t="s">
        <v>1075</v>
      </c>
      <c r="F606" t="s">
        <v>495</v>
      </c>
      <c r="G606" s="1">
        <v>42625.730995370373</v>
      </c>
      <c r="H606" t="s">
        <v>496</v>
      </c>
    </row>
    <row r="607" spans="1:8">
      <c r="A607">
        <v>7.6890632886558298E+17</v>
      </c>
      <c r="B607" t="s">
        <v>5134</v>
      </c>
      <c r="C607" t="s">
        <v>7</v>
      </c>
      <c r="D607" t="s">
        <v>1057</v>
      </c>
      <c r="E607" t="s">
        <v>1076</v>
      </c>
      <c r="G607" s="1">
        <v>42607.848715277774</v>
      </c>
    </row>
    <row r="608" spans="1:8">
      <c r="A608">
        <v>7.6669709697181594E+17</v>
      </c>
      <c r="B608" t="s">
        <v>5134</v>
      </c>
      <c r="C608" t="s">
        <v>18</v>
      </c>
      <c r="D608" t="s">
        <v>1057</v>
      </c>
      <c r="E608" t="s">
        <v>1077</v>
      </c>
      <c r="G608" s="1">
        <v>42601.752395833333</v>
      </c>
    </row>
    <row r="609" spans="1:8">
      <c r="A609">
        <v>7.6577298285373005E+17</v>
      </c>
      <c r="B609" t="s">
        <v>5134</v>
      </c>
      <c r="C609" t="s">
        <v>7</v>
      </c>
      <c r="D609" t="s">
        <v>1057</v>
      </c>
      <c r="E609" t="s">
        <v>1078</v>
      </c>
      <c r="G609" s="1">
        <v>42599.202326388891</v>
      </c>
    </row>
    <row r="610" spans="1:8">
      <c r="A610">
        <v>7.5302819865323494E+17</v>
      </c>
      <c r="B610" t="s">
        <v>5135</v>
      </c>
      <c r="C610" t="s">
        <v>7</v>
      </c>
      <c r="D610" t="s">
        <v>1057</v>
      </c>
      <c r="E610" t="s">
        <v>1079</v>
      </c>
      <c r="G610" s="1">
        <v>42564.033414351848</v>
      </c>
    </row>
    <row r="611" spans="1:8">
      <c r="A611">
        <v>7.4394988447519104E+17</v>
      </c>
      <c r="B611" t="s">
        <v>5134</v>
      </c>
      <c r="C611" t="s">
        <v>7</v>
      </c>
      <c r="D611" t="s">
        <v>1057</v>
      </c>
      <c r="E611" t="s">
        <v>1080</v>
      </c>
      <c r="G611" s="1">
        <v>42538.982048611113</v>
      </c>
    </row>
    <row r="612" spans="1:8">
      <c r="A612">
        <v>7.4133966077394906E+17</v>
      </c>
      <c r="B612" t="s">
        <v>5134</v>
      </c>
      <c r="C612" t="s">
        <v>18</v>
      </c>
      <c r="D612" t="s">
        <v>1057</v>
      </c>
      <c r="E612" t="s">
        <v>1081</v>
      </c>
      <c r="G612" s="1">
        <v>42531.77920138889</v>
      </c>
    </row>
    <row r="613" spans="1:8">
      <c r="A613">
        <v>7.3085854314284595E+17</v>
      </c>
      <c r="B613" t="s">
        <v>5134</v>
      </c>
      <c r="C613" t="s">
        <v>7</v>
      </c>
      <c r="D613" t="s">
        <v>1057</v>
      </c>
      <c r="E613" t="s">
        <v>1082</v>
      </c>
      <c r="G613" s="1">
        <v>42502.856828703705</v>
      </c>
    </row>
    <row r="614" spans="1:8">
      <c r="A614">
        <v>8.5163493495561805E+17</v>
      </c>
      <c r="B614" t="s">
        <v>5134</v>
      </c>
      <c r="C614" t="s">
        <v>10</v>
      </c>
      <c r="D614" t="s">
        <v>1083</v>
      </c>
      <c r="E614" t="s">
        <v>1084</v>
      </c>
      <c r="G614" s="1">
        <v>42836.13616898148</v>
      </c>
    </row>
    <row r="615" spans="1:8">
      <c r="A615">
        <v>8.8820366784904294E+17</v>
      </c>
      <c r="B615" t="s">
        <v>5134</v>
      </c>
      <c r="C615" t="s">
        <v>15</v>
      </c>
      <c r="D615" t="s">
        <v>1085</v>
      </c>
      <c r="E615" t="s">
        <v>1086</v>
      </c>
      <c r="F615" t="s">
        <v>51</v>
      </c>
      <c r="G615" s="1">
        <v>42937.046655092592</v>
      </c>
      <c r="H615" t="s">
        <v>52</v>
      </c>
    </row>
    <row r="616" spans="1:8">
      <c r="A616">
        <v>8.4980502455325901E+17</v>
      </c>
      <c r="B616" t="s">
        <v>5135</v>
      </c>
      <c r="C616" t="s">
        <v>15</v>
      </c>
      <c r="D616" t="s">
        <v>1085</v>
      </c>
      <c r="E616" t="s">
        <v>1087</v>
      </c>
      <c r="F616" t="s">
        <v>1088</v>
      </c>
      <c r="G616" s="1">
        <v>42831.086585648147</v>
      </c>
      <c r="H616" t="s">
        <v>1089</v>
      </c>
    </row>
    <row r="617" spans="1:8">
      <c r="A617">
        <v>9.0301367591680794E+17</v>
      </c>
      <c r="B617" t="s">
        <v>5134</v>
      </c>
      <c r="C617" t="s">
        <v>7</v>
      </c>
      <c r="D617" t="s">
        <v>1090</v>
      </c>
      <c r="E617" t="s">
        <v>1091</v>
      </c>
      <c r="G617" s="1">
        <v>42977.914490740739</v>
      </c>
    </row>
    <row r="618" spans="1:8">
      <c r="A618">
        <v>8.8590755357782003E+17</v>
      </c>
      <c r="B618" t="s">
        <v>5135</v>
      </c>
      <c r="C618" t="s">
        <v>18</v>
      </c>
      <c r="D618" t="s">
        <v>1092</v>
      </c>
      <c r="E618" t="e">
        <f>Delta thank you</f>
        <v>#NAME?</v>
      </c>
      <c r="G618" s="1">
        <v>42930.710578703707</v>
      </c>
    </row>
    <row r="619" spans="1:8">
      <c r="A619">
        <v>8.8590321528755802E+17</v>
      </c>
      <c r="B619" t="s">
        <v>5134</v>
      </c>
      <c r="C619" t="s">
        <v>18</v>
      </c>
      <c r="D619" t="s">
        <v>1092</v>
      </c>
      <c r="E619" t="s">
        <v>1093</v>
      </c>
      <c r="G619" s="1">
        <v>42930.698611111111</v>
      </c>
    </row>
    <row r="620" spans="1:8">
      <c r="A620">
        <v>8.6387763291983795E+17</v>
      </c>
      <c r="B620" t="s">
        <v>5134</v>
      </c>
      <c r="C620" t="s">
        <v>41</v>
      </c>
      <c r="D620" t="s">
        <v>1094</v>
      </c>
      <c r="E620" t="s">
        <v>1095</v>
      </c>
      <c r="F620" t="s">
        <v>1096</v>
      </c>
      <c r="G620" s="1">
        <v>42869.919583333336</v>
      </c>
      <c r="H620" t="s">
        <v>1097</v>
      </c>
    </row>
    <row r="621" spans="1:8">
      <c r="A621">
        <v>8.5154231433381798E+17</v>
      </c>
      <c r="B621" t="s">
        <v>5134</v>
      </c>
      <c r="C621" t="s">
        <v>10</v>
      </c>
      <c r="D621" t="s">
        <v>1098</v>
      </c>
      <c r="E621" t="s">
        <v>1099</v>
      </c>
      <c r="G621" s="1">
        <v>42835.880590277775</v>
      </c>
    </row>
    <row r="622" spans="1:8">
      <c r="A622">
        <v>6.7985014612600806E+17</v>
      </c>
      <c r="B622" t="s">
        <v>5135</v>
      </c>
      <c r="C622" t="s">
        <v>10</v>
      </c>
      <c r="D622" t="s">
        <v>1100</v>
      </c>
      <c r="E622" t="s">
        <v>1101</v>
      </c>
      <c r="F622" t="s">
        <v>1102</v>
      </c>
      <c r="G622" s="1">
        <v>42362.100462962961</v>
      </c>
      <c r="H622" t="s">
        <v>443</v>
      </c>
    </row>
    <row r="623" spans="1:8">
      <c r="A623">
        <v>3.75610177203888E+17</v>
      </c>
      <c r="B623" t="s">
        <v>5135</v>
      </c>
      <c r="C623" t="s">
        <v>18</v>
      </c>
      <c r="D623" t="s">
        <v>1103</v>
      </c>
      <c r="E623" t="s">
        <v>1104</v>
      </c>
      <c r="F623" t="s">
        <v>1105</v>
      </c>
      <c r="G623" s="1">
        <v>41522.55809027778</v>
      </c>
      <c r="H623" t="s">
        <v>266</v>
      </c>
    </row>
    <row r="624" spans="1:8">
      <c r="A624">
        <v>2.39735375835328E+17</v>
      </c>
      <c r="B624" t="s">
        <v>5134</v>
      </c>
      <c r="C624" t="s">
        <v>18</v>
      </c>
      <c r="D624" t="s">
        <v>1103</v>
      </c>
      <c r="E624" t="s">
        <v>1106</v>
      </c>
      <c r="G624" s="1">
        <v>41147.615069444444</v>
      </c>
    </row>
    <row r="625" spans="1:8">
      <c r="A625">
        <v>8.8695489398621299E+17</v>
      </c>
      <c r="B625" t="s">
        <v>5134</v>
      </c>
      <c r="C625" t="s">
        <v>18</v>
      </c>
      <c r="D625" t="s">
        <v>1107</v>
      </c>
      <c r="E625" t="s">
        <v>1108</v>
      </c>
      <c r="F625" t="s">
        <v>1109</v>
      </c>
      <c r="G625" s="1">
        <v>42933.600694444445</v>
      </c>
      <c r="H625" t="s">
        <v>1110</v>
      </c>
    </row>
    <row r="626" spans="1:8">
      <c r="A626">
        <v>8.9958791010993306E+17</v>
      </c>
      <c r="B626" t="s">
        <v>5134</v>
      </c>
      <c r="C626" t="s">
        <v>7</v>
      </c>
      <c r="D626" t="s">
        <v>1111</v>
      </c>
      <c r="E626" t="s">
        <v>1112</v>
      </c>
      <c r="G626" s="1">
        <v>42968.461168981485</v>
      </c>
    </row>
    <row r="627" spans="1:8">
      <c r="A627">
        <v>8.58099093364768E+17</v>
      </c>
      <c r="B627" t="s">
        <v>5135</v>
      </c>
      <c r="C627" t="s">
        <v>10</v>
      </c>
      <c r="D627" t="s">
        <v>1113</v>
      </c>
      <c r="E627" t="s">
        <v>1114</v>
      </c>
      <c r="G627" s="1">
        <v>42853.973854166667</v>
      </c>
    </row>
    <row r="628" spans="1:8">
      <c r="A628">
        <v>7.7440173825825498E+17</v>
      </c>
      <c r="B628" t="s">
        <v>5134</v>
      </c>
      <c r="C628" t="s">
        <v>7</v>
      </c>
      <c r="D628" t="s">
        <v>1115</v>
      </c>
      <c r="E628" t="s">
        <v>1116</v>
      </c>
      <c r="G628" s="1">
        <v>42623.013148148151</v>
      </c>
    </row>
    <row r="629" spans="1:8">
      <c r="A629">
        <v>8.6462164505871501E+17</v>
      </c>
      <c r="B629" t="s">
        <v>5134</v>
      </c>
      <c r="C629" t="s">
        <v>10</v>
      </c>
      <c r="D629" t="s">
        <v>1117</v>
      </c>
      <c r="E629" t="s">
        <v>1118</v>
      </c>
      <c r="F629" t="s">
        <v>144</v>
      </c>
      <c r="G629" s="1">
        <v>42871.972662037035</v>
      </c>
      <c r="H629" t="s">
        <v>145</v>
      </c>
    </row>
    <row r="630" spans="1:8">
      <c r="A630">
        <v>8.6462066467377101E+17</v>
      </c>
      <c r="B630" t="s">
        <v>5134</v>
      </c>
      <c r="C630" t="s">
        <v>7</v>
      </c>
      <c r="D630" t="s">
        <v>1117</v>
      </c>
      <c r="E630" t="s">
        <v>1119</v>
      </c>
      <c r="G630" s="1">
        <v>42871.969953703701</v>
      </c>
    </row>
    <row r="631" spans="1:8">
      <c r="A631">
        <v>8.5878083160685696E+17</v>
      </c>
      <c r="B631" t="s">
        <v>5134</v>
      </c>
      <c r="C631" t="s">
        <v>7</v>
      </c>
      <c r="D631" t="s">
        <v>1117</v>
      </c>
      <c r="E631" t="s">
        <v>1120</v>
      </c>
      <c r="F631" t="s">
        <v>144</v>
      </c>
      <c r="G631" s="1">
        <v>42855.855092592596</v>
      </c>
      <c r="H631" t="s">
        <v>145</v>
      </c>
    </row>
    <row r="632" spans="1:8">
      <c r="A632">
        <v>8.5877602499318899E+17</v>
      </c>
      <c r="B632" t="s">
        <v>5134</v>
      </c>
      <c r="C632" t="s">
        <v>7</v>
      </c>
      <c r="D632" t="s">
        <v>1117</v>
      </c>
      <c r="E632" t="s">
        <v>1121</v>
      </c>
      <c r="F632" t="s">
        <v>144</v>
      </c>
      <c r="G632" s="1">
        <v>42855.841828703706</v>
      </c>
      <c r="H632" t="s">
        <v>145</v>
      </c>
    </row>
    <row r="633" spans="1:8">
      <c r="A633">
        <v>8.1152864587337702E+17</v>
      </c>
      <c r="B633" t="s">
        <v>5134</v>
      </c>
      <c r="C633" t="s">
        <v>18</v>
      </c>
      <c r="D633" t="s">
        <v>1122</v>
      </c>
      <c r="E633" t="s">
        <v>1123</v>
      </c>
      <c r="F633" t="s">
        <v>1012</v>
      </c>
      <c r="G633" s="1">
        <v>42725.463900462964</v>
      </c>
      <c r="H633" t="s">
        <v>1013</v>
      </c>
    </row>
    <row r="634" spans="1:8">
      <c r="A634">
        <v>8.0591209582495296E+17</v>
      </c>
      <c r="B634" t="s">
        <v>5135</v>
      </c>
      <c r="C634" t="s">
        <v>7</v>
      </c>
      <c r="D634" t="s">
        <v>1124</v>
      </c>
      <c r="E634" t="s">
        <v>1125</v>
      </c>
      <c r="F634" t="s">
        <v>1126</v>
      </c>
      <c r="G634" s="1">
        <v>42709.965173611112</v>
      </c>
      <c r="H634" t="s">
        <v>1127</v>
      </c>
    </row>
    <row r="635" spans="1:8">
      <c r="A635">
        <v>7.4288474228724096E+17</v>
      </c>
      <c r="B635" t="s">
        <v>5135</v>
      </c>
      <c r="C635" t="s">
        <v>18</v>
      </c>
      <c r="D635" t="s">
        <v>1128</v>
      </c>
      <c r="E635" t="s">
        <v>1129</v>
      </c>
      <c r="G635" s="1">
        <v>42536.042812500003</v>
      </c>
    </row>
    <row r="636" spans="1:8">
      <c r="A636">
        <v>8.3126424979209805E+17</v>
      </c>
      <c r="B636" t="s">
        <v>5134</v>
      </c>
      <c r="C636" t="s">
        <v>15</v>
      </c>
      <c r="D636" t="s">
        <v>1130</v>
      </c>
      <c r="E636" t="s">
        <v>1131</v>
      </c>
      <c r="G636" s="1">
        <v>42779.923784722225</v>
      </c>
    </row>
    <row r="637" spans="1:8">
      <c r="A637">
        <v>8.0074394732058995E+17</v>
      </c>
      <c r="B637" t="s">
        <v>5134</v>
      </c>
      <c r="C637" t="s">
        <v>10</v>
      </c>
      <c r="D637" t="s">
        <v>1132</v>
      </c>
      <c r="E637" t="e">
        <f>_xlfn.SINGLE(united I wish you guys had job) , to send a employee to check on quality of flights and united clubs, but get to travel. I want that job\U0001f60a</f>
        <v>#NAME?</v>
      </c>
      <c r="F637" t="s">
        <v>1133</v>
      </c>
      <c r="G637" s="1">
        <v>42695.703796296293</v>
      </c>
      <c r="H637" t="s">
        <v>1134</v>
      </c>
    </row>
    <row r="638" spans="1:8">
      <c r="A638">
        <v>9.2000318071228006E+17</v>
      </c>
      <c r="B638" t="s">
        <v>5134</v>
      </c>
      <c r="C638" t="s">
        <v>18</v>
      </c>
      <c r="D638" t="s">
        <v>1135</v>
      </c>
      <c r="E638" t="s">
        <v>1136</v>
      </c>
      <c r="G638" s="1">
        <v>43024.796585648146</v>
      </c>
    </row>
    <row r="639" spans="1:8">
      <c r="A639">
        <v>8.7517947534820506E+17</v>
      </c>
      <c r="B639" t="s">
        <v>5135</v>
      </c>
      <c r="C639" t="s">
        <v>15</v>
      </c>
      <c r="D639" t="s">
        <v>1137</v>
      </c>
      <c r="E639" t="s">
        <v>1138</v>
      </c>
      <c r="G639" s="1">
        <v>42901.106724537036</v>
      </c>
    </row>
    <row r="640" spans="1:8">
      <c r="A640">
        <v>8.7483416156712102E+17</v>
      </c>
      <c r="B640" t="s">
        <v>5134</v>
      </c>
      <c r="C640" t="s">
        <v>7</v>
      </c>
      <c r="D640" t="s">
        <v>1139</v>
      </c>
      <c r="E640" t="s">
        <v>1140</v>
      </c>
      <c r="G640" s="1">
        <v>42900.15384259259</v>
      </c>
    </row>
    <row r="641" spans="1:8">
      <c r="A641">
        <v>8.5152583037096704E+17</v>
      </c>
      <c r="B641" t="s">
        <v>5134</v>
      </c>
      <c r="C641" t="s">
        <v>10</v>
      </c>
      <c r="D641" t="s">
        <v>1141</v>
      </c>
      <c r="E641" t="s">
        <v>498</v>
      </c>
      <c r="G641" s="1">
        <v>42835.835104166668</v>
      </c>
    </row>
    <row r="642" spans="1:8">
      <c r="A642">
        <v>7.2829304877867405E+17</v>
      </c>
      <c r="B642" t="s">
        <v>5134</v>
      </c>
      <c r="C642" t="s">
        <v>7</v>
      </c>
      <c r="D642" t="s">
        <v>1142</v>
      </c>
      <c r="E642" t="e">
        <f>_xlfn.SINGLE(beckyfinnz _xlfn.SINGLE(AmericanAir SAME. Every time with them \U0001f644))</f>
        <v>#NAME?</v>
      </c>
      <c r="F642" t="s">
        <v>179</v>
      </c>
      <c r="G642" s="1">
        <v>42495.777407407404</v>
      </c>
      <c r="H642" t="s">
        <v>180</v>
      </c>
    </row>
    <row r="643" spans="1:8">
      <c r="A643">
        <v>9.2207245276265203E+17</v>
      </c>
      <c r="B643" t="s">
        <v>5134</v>
      </c>
      <c r="C643" t="s">
        <v>18</v>
      </c>
      <c r="D643" t="s">
        <v>1143</v>
      </c>
      <c r="E643" t="s">
        <v>1144</v>
      </c>
      <c r="G643" s="1">
        <v>43030.506689814814</v>
      </c>
    </row>
    <row r="644" spans="1:8">
      <c r="A644">
        <v>7.0972700255571494E+17</v>
      </c>
      <c r="B644" t="s">
        <v>5135</v>
      </c>
      <c r="C644" t="s">
        <v>7</v>
      </c>
      <c r="D644" t="s">
        <v>1143</v>
      </c>
      <c r="E644" t="s">
        <v>1145</v>
      </c>
      <c r="F644" t="s">
        <v>1146</v>
      </c>
      <c r="G644" s="1">
        <v>42444.54488425926</v>
      </c>
      <c r="H644" t="s">
        <v>1147</v>
      </c>
    </row>
    <row r="645" spans="1:8">
      <c r="A645">
        <v>6.6879021783968102E+17</v>
      </c>
      <c r="B645" t="s">
        <v>5135</v>
      </c>
      <c r="C645" t="s">
        <v>18</v>
      </c>
      <c r="D645" t="s">
        <v>1143</v>
      </c>
      <c r="E645" t="s">
        <v>1148</v>
      </c>
      <c r="G645" s="1">
        <v>42331.580879629626</v>
      </c>
    </row>
    <row r="646" spans="1:8">
      <c r="A646">
        <v>8.5237967582109197E+17</v>
      </c>
      <c r="B646" t="s">
        <v>5134</v>
      </c>
      <c r="C646" t="s">
        <v>10</v>
      </c>
      <c r="D646" t="s">
        <v>1149</v>
      </c>
      <c r="E646" t="s">
        <v>1150</v>
      </c>
      <c r="F646" t="s">
        <v>1151</v>
      </c>
      <c r="G646" s="1">
        <v>42838.191261574073</v>
      </c>
      <c r="H646" t="s">
        <v>1152</v>
      </c>
    </row>
    <row r="647" spans="1:8">
      <c r="A647">
        <v>7.4305061489309594E+17</v>
      </c>
      <c r="B647" t="s">
        <v>5135</v>
      </c>
      <c r="C647" t="s">
        <v>10</v>
      </c>
      <c r="D647" t="s">
        <v>1149</v>
      </c>
      <c r="E647" t="s">
        <v>1153</v>
      </c>
      <c r="F647" t="s">
        <v>1154</v>
      </c>
      <c r="G647" s="1">
        <v>42536.500532407408</v>
      </c>
      <c r="H647" t="s">
        <v>1155</v>
      </c>
    </row>
    <row r="648" spans="1:8">
      <c r="A648">
        <v>8.5150484468279194E+17</v>
      </c>
      <c r="B648" t="s">
        <v>5134</v>
      </c>
      <c r="C648" t="s">
        <v>10</v>
      </c>
      <c r="D648" t="s">
        <v>1156</v>
      </c>
      <c r="E648" t="s">
        <v>933</v>
      </c>
      <c r="G648" s="1">
        <v>42835.777187500003</v>
      </c>
    </row>
    <row r="649" spans="1:8">
      <c r="A649">
        <v>5.1557909834604902E+17</v>
      </c>
      <c r="B649" t="s">
        <v>5135</v>
      </c>
      <c r="C649" t="s">
        <v>15</v>
      </c>
      <c r="D649" t="s">
        <v>1157</v>
      </c>
      <c r="E649" t="s">
        <v>1158</v>
      </c>
      <c r="G649" s="1">
        <v>41908.798726851855</v>
      </c>
    </row>
    <row r="650" spans="1:8">
      <c r="A650">
        <v>8.1824598560020403E+17</v>
      </c>
      <c r="B650" t="s">
        <v>5134</v>
      </c>
      <c r="C650" t="s">
        <v>41</v>
      </c>
      <c r="D650" t="s">
        <v>1159</v>
      </c>
      <c r="E650" t="s">
        <v>1160</v>
      </c>
      <c r="G650" s="1">
        <v>42744.000219907408</v>
      </c>
    </row>
    <row r="651" spans="1:8">
      <c r="A651">
        <v>7.62629114406768E+17</v>
      </c>
      <c r="B651" t="s">
        <v>5134</v>
      </c>
      <c r="C651" t="s">
        <v>18</v>
      </c>
      <c r="D651" t="s">
        <v>1161</v>
      </c>
      <c r="E651" t="s">
        <v>1162</v>
      </c>
      <c r="F651" t="s">
        <v>1163</v>
      </c>
      <c r="G651" s="1">
        <v>42590.526898148149</v>
      </c>
      <c r="H651" t="s">
        <v>1164</v>
      </c>
    </row>
    <row r="652" spans="1:8">
      <c r="A652">
        <v>6.2867491030768E+17</v>
      </c>
      <c r="B652" t="s">
        <v>5134</v>
      </c>
      <c r="C652" t="s">
        <v>15</v>
      </c>
      <c r="D652" t="s">
        <v>1161</v>
      </c>
      <c r="E652" t="s">
        <v>1165</v>
      </c>
      <c r="F652" t="s">
        <v>1166</v>
      </c>
      <c r="G652" s="1">
        <v>42220.883715277778</v>
      </c>
      <c r="H652" t="s">
        <v>1167</v>
      </c>
    </row>
    <row r="653" spans="1:8">
      <c r="A653">
        <v>9.0574744968333299E+17</v>
      </c>
      <c r="B653" t="s">
        <v>5134</v>
      </c>
      <c r="C653" t="s">
        <v>41</v>
      </c>
      <c r="D653" t="s">
        <v>1168</v>
      </c>
      <c r="E653" t="s">
        <v>599</v>
      </c>
      <c r="G653" s="1">
        <v>42985.45826388889</v>
      </c>
    </row>
    <row r="654" spans="1:8">
      <c r="A654">
        <v>8.1180171210106394E+17</v>
      </c>
      <c r="B654" t="s">
        <v>5134</v>
      </c>
      <c r="C654" t="s">
        <v>18</v>
      </c>
      <c r="D654" t="s">
        <v>1169</v>
      </c>
      <c r="E654" t="s">
        <v>1170</v>
      </c>
      <c r="G654" s="1">
        <v>42726.217418981483</v>
      </c>
    </row>
    <row r="655" spans="1:8">
      <c r="A655">
        <v>9.2465665656206106E+17</v>
      </c>
      <c r="B655" t="s">
        <v>5134</v>
      </c>
      <c r="C655" t="s">
        <v>15</v>
      </c>
      <c r="D655" t="s">
        <v>1171</v>
      </c>
      <c r="E655" t="s">
        <v>1172</v>
      </c>
      <c r="G655" s="1">
        <v>43037.637731481482</v>
      </c>
    </row>
    <row r="656" spans="1:8">
      <c r="A656">
        <v>6.718500820992E+17</v>
      </c>
      <c r="B656" t="s">
        <v>5134</v>
      </c>
      <c r="C656" t="s">
        <v>7</v>
      </c>
      <c r="D656" t="s">
        <v>1173</v>
      </c>
      <c r="E656" t="s">
        <v>1174</v>
      </c>
      <c r="G656" s="1">
        <v>42340.02449074074</v>
      </c>
    </row>
    <row r="657" spans="1:8">
      <c r="A657">
        <v>8.4605008819986406E+17</v>
      </c>
      <c r="B657" t="s">
        <v>5134</v>
      </c>
      <c r="C657" t="s">
        <v>10</v>
      </c>
      <c r="D657" t="s">
        <v>1175</v>
      </c>
      <c r="E657" t="e">
        <f>_xlfn.SINGLE(mzbat _xlfn.SINGLE(united Or nickelback))</f>
        <v>#NAME?</v>
      </c>
      <c r="G657" s="1">
        <v>42820.724930555552</v>
      </c>
    </row>
    <row r="658" spans="1:8">
      <c r="A658">
        <v>8.4604910191343603E+17</v>
      </c>
      <c r="B658" t="s">
        <v>5134</v>
      </c>
      <c r="C658" t="s">
        <v>10</v>
      </c>
      <c r="D658" t="s">
        <v>1175</v>
      </c>
      <c r="E658" t="e">
        <f>_xlfn.SINGLE(united _xlfn.SINGLE(baddestmamajama Please provide contract of carriage with regard to clothing requirements.))</f>
        <v>#NAME?</v>
      </c>
      <c r="F658" t="s">
        <v>1176</v>
      </c>
      <c r="G658" s="1">
        <v>42820.722210648149</v>
      </c>
      <c r="H658" t="s">
        <v>1177</v>
      </c>
    </row>
    <row r="659" spans="1:8">
      <c r="A659">
        <v>3.0979818736178298E+17</v>
      </c>
      <c r="B659" t="s">
        <v>5134</v>
      </c>
      <c r="C659" t="s">
        <v>7</v>
      </c>
      <c r="D659" t="s">
        <v>1173</v>
      </c>
      <c r="E659" t="s">
        <v>1178</v>
      </c>
      <c r="G659" s="1">
        <v>41340.951597222222</v>
      </c>
    </row>
    <row r="660" spans="1:8">
      <c r="A660">
        <v>8.3195871361964403E+17</v>
      </c>
      <c r="B660" t="s">
        <v>5134</v>
      </c>
      <c r="C660" t="s">
        <v>10</v>
      </c>
      <c r="D660" t="s">
        <v>1179</v>
      </c>
      <c r="E660" t="s">
        <v>1180</v>
      </c>
      <c r="G660" s="1">
        <v>42781.840150462966</v>
      </c>
    </row>
    <row r="661" spans="1:8">
      <c r="A661">
        <v>8.0161626480856602E+17</v>
      </c>
      <c r="B661" t="s">
        <v>5134</v>
      </c>
      <c r="C661" t="s">
        <v>41</v>
      </c>
      <c r="D661" t="s">
        <v>1181</v>
      </c>
      <c r="E661" t="s">
        <v>1182</v>
      </c>
      <c r="F661" t="s">
        <v>1183</v>
      </c>
      <c r="G661" s="1">
        <v>42698.110937500001</v>
      </c>
      <c r="H661" t="s">
        <v>1184</v>
      </c>
    </row>
    <row r="662" spans="1:8">
      <c r="A662">
        <v>8.5594976163914099E+17</v>
      </c>
      <c r="B662" t="s">
        <v>5134</v>
      </c>
      <c r="C662" t="s">
        <v>7</v>
      </c>
      <c r="D662" t="s">
        <v>1185</v>
      </c>
      <c r="E662" t="s">
        <v>1186</v>
      </c>
      <c r="G662" s="1">
        <v>42848.042824074073</v>
      </c>
    </row>
    <row r="663" spans="1:8">
      <c r="A663">
        <v>8.5148293608391795E+17</v>
      </c>
      <c r="B663" t="s">
        <v>5134</v>
      </c>
      <c r="C663" t="s">
        <v>10</v>
      </c>
      <c r="D663" t="s">
        <v>1187</v>
      </c>
      <c r="E663" t="s">
        <v>1188</v>
      </c>
      <c r="G663" s="1">
        <v>42835.716736111113</v>
      </c>
    </row>
    <row r="664" spans="1:8">
      <c r="A664">
        <v>8.5148277178890202E+17</v>
      </c>
      <c r="B664" t="s">
        <v>5135</v>
      </c>
      <c r="C664" t="s">
        <v>10</v>
      </c>
      <c r="D664" t="s">
        <v>1187</v>
      </c>
      <c r="E664" t="s">
        <v>1189</v>
      </c>
      <c r="G664" s="1">
        <v>42835.716284722221</v>
      </c>
    </row>
    <row r="665" spans="1:8">
      <c r="A665">
        <v>8.8709624737034598E+17</v>
      </c>
      <c r="B665" t="s">
        <v>5135</v>
      </c>
      <c r="C665" t="s">
        <v>15</v>
      </c>
      <c r="D665" t="s">
        <v>1190</v>
      </c>
      <c r="E665" t="s">
        <v>1191</v>
      </c>
      <c r="G665" s="1">
        <v>42933.990752314814</v>
      </c>
    </row>
    <row r="666" spans="1:8">
      <c r="A666">
        <v>8.5169354618472806E+17</v>
      </c>
      <c r="B666" t="s">
        <v>5134</v>
      </c>
      <c r="C666" t="s">
        <v>10</v>
      </c>
      <c r="D666" t="s">
        <v>1192</v>
      </c>
      <c r="E666" t="s">
        <v>1193</v>
      </c>
      <c r="F666" t="s">
        <v>265</v>
      </c>
      <c r="G666" s="1">
        <v>42836.297905092593</v>
      </c>
      <c r="H666" t="s">
        <v>266</v>
      </c>
    </row>
    <row r="667" spans="1:8">
      <c r="A667">
        <v>7.7584298335059904E+17</v>
      </c>
      <c r="B667" t="s">
        <v>5134</v>
      </c>
      <c r="C667" t="s">
        <v>7</v>
      </c>
      <c r="D667" t="s">
        <v>1192</v>
      </c>
      <c r="E667" t="s">
        <v>1194</v>
      </c>
      <c r="F667" t="s">
        <v>241</v>
      </c>
      <c r="G667" s="1">
        <v>42626.990231481483</v>
      </c>
      <c r="H667" t="s">
        <v>242</v>
      </c>
    </row>
    <row r="668" spans="1:8">
      <c r="A668">
        <v>7.7583858381503603E+17</v>
      </c>
      <c r="B668" t="s">
        <v>5134</v>
      </c>
      <c r="C668" t="s">
        <v>7</v>
      </c>
      <c r="D668" t="s">
        <v>1192</v>
      </c>
      <c r="E668" t="s">
        <v>1195</v>
      </c>
      <c r="F668" t="s">
        <v>241</v>
      </c>
      <c r="G668" s="1">
        <v>42626.978090277778</v>
      </c>
      <c r="H668" t="s">
        <v>242</v>
      </c>
    </row>
    <row r="669" spans="1:8">
      <c r="A669">
        <v>8.8673465272731597E+17</v>
      </c>
      <c r="B669" t="s">
        <v>5135</v>
      </c>
      <c r="C669" t="s">
        <v>18</v>
      </c>
      <c r="D669" t="s">
        <v>1196</v>
      </c>
      <c r="E669" t="s">
        <v>1197</v>
      </c>
      <c r="F669" t="s">
        <v>1198</v>
      </c>
      <c r="G669" s="1">
        <v>42932.992939814816</v>
      </c>
      <c r="H669" t="s">
        <v>1199</v>
      </c>
    </row>
    <row r="670" spans="1:8">
      <c r="A670">
        <v>7.4567569247858598E+17</v>
      </c>
      <c r="B670" t="s">
        <v>5135</v>
      </c>
      <c r="C670" t="s">
        <v>15</v>
      </c>
      <c r="D670" t="s">
        <v>1200</v>
      </c>
      <c r="E670" t="s">
        <v>1201</v>
      </c>
      <c r="G670" s="1">
        <v>42543.744363425925</v>
      </c>
    </row>
    <row r="671" spans="1:8">
      <c r="A671">
        <v>7.2131631617966003E+17</v>
      </c>
      <c r="B671" t="s">
        <v>5134</v>
      </c>
      <c r="C671" t="s">
        <v>15</v>
      </c>
      <c r="D671" t="s">
        <v>1200</v>
      </c>
      <c r="E671" t="s">
        <v>1202</v>
      </c>
      <c r="G671" s="1">
        <v>42476.525289351855</v>
      </c>
    </row>
    <row r="672" spans="1:8">
      <c r="A672">
        <v>7.1818842202466701E+17</v>
      </c>
      <c r="B672" t="s">
        <v>5135</v>
      </c>
      <c r="C672" t="s">
        <v>10</v>
      </c>
      <c r="D672" t="s">
        <v>1200</v>
      </c>
      <c r="E672" t="s">
        <v>1203</v>
      </c>
      <c r="G672" s="1">
        <v>42467.893946759257</v>
      </c>
    </row>
    <row r="673" spans="1:8">
      <c r="A673">
        <v>7.1030734136777894E+17</v>
      </c>
      <c r="B673" t="s">
        <v>5134</v>
      </c>
      <c r="C673" t="s">
        <v>10</v>
      </c>
      <c r="D673" t="s">
        <v>1200</v>
      </c>
      <c r="E673" t="s">
        <v>1204</v>
      </c>
      <c r="G673" s="1">
        <v>42446.146307870367</v>
      </c>
    </row>
    <row r="674" spans="1:8">
      <c r="A674">
        <v>7.10299931018272E+17</v>
      </c>
      <c r="B674" t="s">
        <v>5134</v>
      </c>
      <c r="C674" t="s">
        <v>15</v>
      </c>
      <c r="D674" t="s">
        <v>1200</v>
      </c>
      <c r="E674" t="s">
        <v>1205</v>
      </c>
      <c r="G674" s="1">
        <v>42446.125856481478</v>
      </c>
    </row>
    <row r="675" spans="1:8">
      <c r="A675">
        <v>6.9865886666642598E+17</v>
      </c>
      <c r="B675" t="s">
        <v>5134</v>
      </c>
      <c r="C675" t="s">
        <v>10</v>
      </c>
      <c r="D675" t="s">
        <v>1200</v>
      </c>
      <c r="E675" t="s">
        <v>1206</v>
      </c>
      <c r="G675" s="1">
        <v>42414.002638888887</v>
      </c>
    </row>
    <row r="676" spans="1:8">
      <c r="A676">
        <v>9.0444228419153101E+17</v>
      </c>
      <c r="B676" t="s">
        <v>5134</v>
      </c>
      <c r="C676" t="s">
        <v>18</v>
      </c>
      <c r="D676" t="s">
        <v>1207</v>
      </c>
      <c r="E676" t="s">
        <v>1208</v>
      </c>
      <c r="G676" s="1">
        <v>42981.856689814813</v>
      </c>
    </row>
    <row r="677" spans="1:8">
      <c r="A677">
        <v>5.6206361931654298E+17</v>
      </c>
      <c r="B677" t="s">
        <v>5134</v>
      </c>
      <c r="C677" t="s">
        <v>41</v>
      </c>
      <c r="D677" t="s">
        <v>1209</v>
      </c>
      <c r="E677" t="s">
        <v>1210</v>
      </c>
      <c r="G677" s="1">
        <v>42037.071574074071</v>
      </c>
    </row>
    <row r="678" spans="1:8">
      <c r="A678">
        <v>9.10718129453568E+17</v>
      </c>
      <c r="B678" t="s">
        <v>5134</v>
      </c>
      <c r="C678" t="s">
        <v>10</v>
      </c>
      <c r="D678" t="s">
        <v>1211</v>
      </c>
      <c r="E678" t="s">
        <v>1212</v>
      </c>
      <c r="G678" s="1">
        <v>42999.174733796295</v>
      </c>
    </row>
    <row r="679" spans="1:8">
      <c r="A679">
        <v>8.4128088717832998E+17</v>
      </c>
      <c r="B679" t="s">
        <v>5134</v>
      </c>
      <c r="C679" t="s">
        <v>15</v>
      </c>
      <c r="D679" t="s">
        <v>1213</v>
      </c>
      <c r="E679" t="s">
        <v>1214</v>
      </c>
      <c r="F679" t="s">
        <v>241</v>
      </c>
      <c r="G679" s="1">
        <v>42807.564444444448</v>
      </c>
      <c r="H679" t="s">
        <v>242</v>
      </c>
    </row>
    <row r="680" spans="1:8">
      <c r="A680">
        <v>7.5662217893897395E+17</v>
      </c>
      <c r="B680" t="s">
        <v>5134</v>
      </c>
      <c r="C680" t="s">
        <v>7</v>
      </c>
      <c r="D680" t="s">
        <v>1215</v>
      </c>
      <c r="E680" t="e">
        <f>AmericanAir flight654 fuel leak in Vegas. Anncd  meal vouchers bcuz of delay. but not given. then told No meal vouchers per AA policy.</f>
        <v>#NAME?</v>
      </c>
      <c r="G680" s="1">
        <v>42573.950914351852</v>
      </c>
    </row>
    <row r="681" spans="1:8">
      <c r="A681">
        <v>8.7372387291850304E+17</v>
      </c>
      <c r="B681" t="s">
        <v>5134</v>
      </c>
      <c r="C681" t="s">
        <v>15</v>
      </c>
      <c r="D681" t="s">
        <v>1216</v>
      </c>
      <c r="E681" t="s">
        <v>1217</v>
      </c>
      <c r="G681" s="1">
        <v>42897.09002314815</v>
      </c>
    </row>
    <row r="682" spans="1:8">
      <c r="A682">
        <v>8.7553183347529306E+17</v>
      </c>
      <c r="B682" t="s">
        <v>5134</v>
      </c>
      <c r="C682" t="s">
        <v>7</v>
      </c>
      <c r="D682" t="s">
        <v>1218</v>
      </c>
      <c r="E682" t="e">
        <f>_xlfn.SINGLE(Libs_22 _xlfn.SINGLE(AmericanAir huge lightning storm and No planes could leave gates etc. all good now))</f>
        <v>#NAME?</v>
      </c>
      <c r="G682" s="1">
        <v>42902.079050925924</v>
      </c>
    </row>
    <row r="683" spans="1:8">
      <c r="A683">
        <v>7.8960727789229594E+17</v>
      </c>
      <c r="B683" t="s">
        <v>5134</v>
      </c>
      <c r="C683" t="s">
        <v>7</v>
      </c>
      <c r="D683" t="s">
        <v>1219</v>
      </c>
      <c r="E683" t="s">
        <v>1220</v>
      </c>
      <c r="F683" t="s">
        <v>1221</v>
      </c>
      <c r="G683" s="1">
        <v>42664.972442129627</v>
      </c>
      <c r="H683" t="s">
        <v>1222</v>
      </c>
    </row>
    <row r="684" spans="1:8">
      <c r="A684">
        <v>7.7034258039552E+17</v>
      </c>
      <c r="B684" t="s">
        <v>5134</v>
      </c>
      <c r="C684" t="s">
        <v>7</v>
      </c>
      <c r="D684" t="s">
        <v>1219</v>
      </c>
      <c r="E684" t="s">
        <v>1223</v>
      </c>
      <c r="F684" t="s">
        <v>179</v>
      </c>
      <c r="G684" s="1">
        <v>42611.812013888892</v>
      </c>
      <c r="H684" t="s">
        <v>180</v>
      </c>
    </row>
    <row r="685" spans="1:8">
      <c r="A685">
        <v>8.7622772096263706E+17</v>
      </c>
      <c r="B685" t="s">
        <v>5135</v>
      </c>
      <c r="C685" t="s">
        <v>15</v>
      </c>
      <c r="D685" t="s">
        <v>1224</v>
      </c>
      <c r="E685" t="s">
        <v>1225</v>
      </c>
      <c r="F685" t="s">
        <v>1226</v>
      </c>
      <c r="G685" s="1">
        <v>42903.999328703707</v>
      </c>
      <c r="H685" t="s">
        <v>1227</v>
      </c>
    </row>
    <row r="686" spans="1:8">
      <c r="A686">
        <v>8.3458528933079002E+17</v>
      </c>
      <c r="B686" t="s">
        <v>5135</v>
      </c>
      <c r="C686" t="s">
        <v>15</v>
      </c>
      <c r="D686" t="s">
        <v>1228</v>
      </c>
      <c r="E686" t="s">
        <v>1229</v>
      </c>
      <c r="G686" s="1">
        <v>42789.088113425925</v>
      </c>
    </row>
    <row r="687" spans="1:8">
      <c r="A687">
        <v>8.0227532555203302E+17</v>
      </c>
      <c r="B687" t="s">
        <v>5134</v>
      </c>
      <c r="C687" t="s">
        <v>41</v>
      </c>
      <c r="D687" t="s">
        <v>1230</v>
      </c>
      <c r="E687" t="s">
        <v>1231</v>
      </c>
      <c r="G687" s="1">
        <v>42699.929594907408</v>
      </c>
    </row>
    <row r="688" spans="1:8">
      <c r="A688">
        <v>3.9888608047414797E+17</v>
      </c>
      <c r="B688" t="s">
        <v>5135</v>
      </c>
      <c r="C688" t="s">
        <v>38</v>
      </c>
      <c r="D688" t="s">
        <v>1232</v>
      </c>
      <c r="E688" t="s">
        <v>1233</v>
      </c>
      <c r="G688" s="1">
        <v>41586.787349537037</v>
      </c>
    </row>
    <row r="689" spans="1:8">
      <c r="A689">
        <v>8.1449975128257306E+17</v>
      </c>
      <c r="B689" t="s">
        <v>5134</v>
      </c>
      <c r="C689" t="s">
        <v>15</v>
      </c>
      <c r="D689" t="s">
        <v>1234</v>
      </c>
      <c r="E689" t="s">
        <v>1235</v>
      </c>
      <c r="G689" s="1">
        <v>42733.662592592591</v>
      </c>
    </row>
    <row r="690" spans="1:8">
      <c r="A690">
        <v>4.0000616649302797E+17</v>
      </c>
      <c r="B690" t="s">
        <v>5134</v>
      </c>
      <c r="C690" t="s">
        <v>18</v>
      </c>
      <c r="D690" t="s">
        <v>1236</v>
      </c>
      <c r="E690" t="s">
        <v>1237</v>
      </c>
      <c r="G690" s="1">
        <v>41589.878194444442</v>
      </c>
    </row>
    <row r="691" spans="1:8">
      <c r="A691">
        <v>3.2604999164061197E+17</v>
      </c>
      <c r="B691" t="s">
        <v>5135</v>
      </c>
      <c r="C691" t="s">
        <v>10</v>
      </c>
      <c r="D691" t="s">
        <v>1236</v>
      </c>
      <c r="E691" t="s">
        <v>1238</v>
      </c>
      <c r="G691" s="1">
        <v>41385.798032407409</v>
      </c>
    </row>
    <row r="692" spans="1:8">
      <c r="A692">
        <v>8.9721358471079104E+17</v>
      </c>
      <c r="B692" t="s">
        <v>5134</v>
      </c>
      <c r="C692" t="s">
        <v>15</v>
      </c>
      <c r="D692" t="s">
        <v>1239</v>
      </c>
      <c r="E692" t="s">
        <v>1240</v>
      </c>
      <c r="F692" t="s">
        <v>1241</v>
      </c>
      <c r="G692" s="1">
        <v>42961.909282407411</v>
      </c>
      <c r="H692" t="s">
        <v>1242</v>
      </c>
    </row>
    <row r="693" spans="1:8">
      <c r="A693">
        <v>8.8739116986847603E+17</v>
      </c>
      <c r="B693" t="s">
        <v>5134</v>
      </c>
      <c r="C693" t="s">
        <v>15</v>
      </c>
      <c r="D693" t="s">
        <v>1239</v>
      </c>
      <c r="E693" t="s">
        <v>1243</v>
      </c>
      <c r="G693" s="1">
        <v>42934.804583333331</v>
      </c>
    </row>
    <row r="694" spans="1:8">
      <c r="A694">
        <v>8.8457802286248704E+17</v>
      </c>
      <c r="B694" t="s">
        <v>5135</v>
      </c>
      <c r="C694" t="s">
        <v>15</v>
      </c>
      <c r="D694" t="s">
        <v>1239</v>
      </c>
      <c r="E694" t="s">
        <v>1244</v>
      </c>
      <c r="G694" s="1">
        <v>42927.041770833333</v>
      </c>
    </row>
    <row r="695" spans="1:8">
      <c r="A695">
        <v>8.3885213339919898E+17</v>
      </c>
      <c r="B695" t="s">
        <v>5135</v>
      </c>
      <c r="C695" t="s">
        <v>18</v>
      </c>
      <c r="D695" t="s">
        <v>1239</v>
      </c>
      <c r="E695" t="s">
        <v>1245</v>
      </c>
      <c r="F695" t="s">
        <v>584</v>
      </c>
      <c r="G695" s="1">
        <v>42800.862361111111</v>
      </c>
      <c r="H695" t="s">
        <v>585</v>
      </c>
    </row>
    <row r="696" spans="1:8">
      <c r="A696">
        <v>8.2804753404417203E+17</v>
      </c>
      <c r="B696" t="s">
        <v>5134</v>
      </c>
      <c r="C696" t="s">
        <v>15</v>
      </c>
      <c r="D696" t="s">
        <v>1239</v>
      </c>
      <c r="E696" t="s">
        <v>1246</v>
      </c>
      <c r="F696" t="s">
        <v>1247</v>
      </c>
      <c r="G696" s="1">
        <v>42771.047349537039</v>
      </c>
      <c r="H696" t="s">
        <v>1248</v>
      </c>
    </row>
    <row r="697" spans="1:8">
      <c r="A697">
        <v>8.7966449890641894E+17</v>
      </c>
      <c r="B697" t="s">
        <v>5134</v>
      </c>
      <c r="C697" t="s">
        <v>18</v>
      </c>
      <c r="D697" t="s">
        <v>1249</v>
      </c>
      <c r="E697" t="s">
        <v>1250</v>
      </c>
      <c r="F697" t="s">
        <v>241</v>
      </c>
      <c r="G697" s="1">
        <v>42913.483032407406</v>
      </c>
      <c r="H697" t="s">
        <v>242</v>
      </c>
    </row>
    <row r="698" spans="1:8">
      <c r="A698">
        <v>8.5577085999432397E+17</v>
      </c>
      <c r="B698" t="s">
        <v>5134</v>
      </c>
      <c r="C698" t="s">
        <v>18</v>
      </c>
      <c r="D698" t="s">
        <v>1251</v>
      </c>
      <c r="E698" t="s">
        <v>1252</v>
      </c>
      <c r="F698" t="s">
        <v>1253</v>
      </c>
      <c r="G698" s="1">
        <v>42847.549155092594</v>
      </c>
      <c r="H698" t="s">
        <v>1254</v>
      </c>
    </row>
    <row r="699" spans="1:8">
      <c r="A699">
        <v>9.2813378198214195E+17</v>
      </c>
      <c r="B699" t="s">
        <v>5134</v>
      </c>
      <c r="C699" t="s">
        <v>10</v>
      </c>
      <c r="D699" t="s">
        <v>1255</v>
      </c>
      <c r="E699" t="s">
        <v>1256</v>
      </c>
      <c r="G699" s="1">
        <v>43047.232777777775</v>
      </c>
    </row>
    <row r="700" spans="1:8">
      <c r="A700">
        <v>9.2812721797608205E+17</v>
      </c>
      <c r="B700" t="s">
        <v>5134</v>
      </c>
      <c r="C700" t="s">
        <v>10</v>
      </c>
      <c r="D700" t="s">
        <v>1255</v>
      </c>
      <c r="E700" t="s">
        <v>1257</v>
      </c>
      <c r="G700" s="1">
        <v>43047.21466435185</v>
      </c>
    </row>
    <row r="701" spans="1:8">
      <c r="A701">
        <v>9.2039839153598003E+17</v>
      </c>
      <c r="B701" t="s">
        <v>5134</v>
      </c>
      <c r="C701" t="s">
        <v>18</v>
      </c>
      <c r="D701" t="s">
        <v>1255</v>
      </c>
      <c r="E701" t="s">
        <v>1258</v>
      </c>
      <c r="G701" s="1">
        <v>43025.887164351851</v>
      </c>
    </row>
    <row r="702" spans="1:8">
      <c r="A702">
        <v>8.3764590721887002E+17</v>
      </c>
      <c r="B702" t="s">
        <v>5134</v>
      </c>
      <c r="C702" t="s">
        <v>10</v>
      </c>
      <c r="D702" t="s">
        <v>1255</v>
      </c>
      <c r="E702" t="s">
        <v>1259</v>
      </c>
      <c r="G702" s="1">
        <v>42797.533807870372</v>
      </c>
    </row>
    <row r="703" spans="1:8">
      <c r="A703">
        <v>8.3293129964403904E+17</v>
      </c>
      <c r="B703" t="s">
        <v>5134</v>
      </c>
      <c r="C703" t="s">
        <v>10</v>
      </c>
      <c r="D703" t="s">
        <v>1255</v>
      </c>
      <c r="E703" t="e">
        <f>united Ok... Lets see What European regulations says about this. I would like to file a formal complaint for European flight compensation.</f>
        <v>#NAME?</v>
      </c>
      <c r="G703" s="1">
        <v>42784.523969907408</v>
      </c>
    </row>
    <row r="704" spans="1:8">
      <c r="A704">
        <v>8.0939048196472806E+17</v>
      </c>
      <c r="B704" t="s">
        <v>5134</v>
      </c>
      <c r="C704" t="s">
        <v>10</v>
      </c>
      <c r="D704" t="s">
        <v>1255</v>
      </c>
      <c r="E704" t="s">
        <v>1260</v>
      </c>
      <c r="G704" s="1">
        <v>42719.563692129632</v>
      </c>
    </row>
    <row r="705" spans="1:8">
      <c r="A705">
        <v>8.51492416704176E+17</v>
      </c>
      <c r="B705" t="s">
        <v>5134</v>
      </c>
      <c r="C705" t="s">
        <v>10</v>
      </c>
      <c r="D705" t="s">
        <v>1261</v>
      </c>
      <c r="E705" t="e">
        <f>_xlfn.SINGLE(Austin_J_Guy _xlfn.SINGLE(united seriously considering transferring My _xlfn.SINGLE(united status...)))</f>
        <v>#NAME?</v>
      </c>
      <c r="G705" s="1">
        <v>42835.742893518516</v>
      </c>
    </row>
    <row r="706" spans="1:8">
      <c r="A706">
        <v>9.21056937235632E+17</v>
      </c>
      <c r="B706" t="s">
        <v>5134</v>
      </c>
      <c r="C706" t="s">
        <v>18</v>
      </c>
      <c r="D706" t="s">
        <v>1262</v>
      </c>
      <c r="E706" t="s">
        <v>270</v>
      </c>
      <c r="G706" s="1">
        <v>43027.704398148147</v>
      </c>
    </row>
    <row r="707" spans="1:8">
      <c r="A707">
        <v>8.1160289993142605E+17</v>
      </c>
      <c r="B707" t="s">
        <v>5134</v>
      </c>
      <c r="C707" t="s">
        <v>18</v>
      </c>
      <c r="D707" t="s">
        <v>1263</v>
      </c>
      <c r="E707" t="s">
        <v>172</v>
      </c>
      <c r="G707" s="1">
        <v>42725.668796296297</v>
      </c>
    </row>
    <row r="708" spans="1:8">
      <c r="A708">
        <v>9.1089553442416998E+17</v>
      </c>
      <c r="B708" t="s">
        <v>5134</v>
      </c>
      <c r="C708" t="s">
        <v>18</v>
      </c>
      <c r="D708" t="s">
        <v>1264</v>
      </c>
      <c r="E708" t="s">
        <v>1265</v>
      </c>
      <c r="G708" s="1">
        <v>42999.664270833331</v>
      </c>
    </row>
    <row r="709" spans="1:8">
      <c r="A709">
        <v>8.0435574085720806E+17</v>
      </c>
      <c r="B709" t="s">
        <v>5134</v>
      </c>
      <c r="C709" t="s">
        <v>7</v>
      </c>
      <c r="D709" t="s">
        <v>1264</v>
      </c>
      <c r="E709" t="s">
        <v>1266</v>
      </c>
      <c r="F709" t="s">
        <v>107</v>
      </c>
      <c r="G709" s="1">
        <v>42705.670451388891</v>
      </c>
      <c r="H709" t="s">
        <v>108</v>
      </c>
    </row>
    <row r="710" spans="1:8">
      <c r="A710">
        <v>7.8420895103013197E+17</v>
      </c>
      <c r="B710" t="s">
        <v>5134</v>
      </c>
      <c r="C710" t="s">
        <v>10</v>
      </c>
      <c r="D710" t="s">
        <v>1264</v>
      </c>
      <c r="E710" t="s">
        <v>1267</v>
      </c>
      <c r="F710" t="s">
        <v>265</v>
      </c>
      <c r="G710" s="1">
        <v>42650.075902777775</v>
      </c>
      <c r="H710" t="s">
        <v>266</v>
      </c>
    </row>
    <row r="711" spans="1:8">
      <c r="A711">
        <v>8.2319467891703795E+17</v>
      </c>
      <c r="B711" t="s">
        <v>5134</v>
      </c>
      <c r="C711" t="s">
        <v>7</v>
      </c>
      <c r="D711" t="s">
        <v>1268</v>
      </c>
      <c r="E711" t="s">
        <v>1269</v>
      </c>
      <c r="F711" t="s">
        <v>1270</v>
      </c>
      <c r="G711" s="1">
        <v>42757.656018518515</v>
      </c>
      <c r="H711" t="s">
        <v>1271</v>
      </c>
    </row>
    <row r="712" spans="1:8">
      <c r="A712">
        <v>7.2539884664644403E+17</v>
      </c>
      <c r="B712" t="s">
        <v>5134</v>
      </c>
      <c r="C712" t="s">
        <v>41</v>
      </c>
      <c r="D712" t="s">
        <v>1272</v>
      </c>
      <c r="E712" t="s">
        <v>1273</v>
      </c>
      <c r="G712" s="1">
        <v>42487.790925925925</v>
      </c>
    </row>
    <row r="713" spans="1:8">
      <c r="A713">
        <v>7.2025640575265101E+17</v>
      </c>
      <c r="B713" t="s">
        <v>5135</v>
      </c>
      <c r="C713" t="s">
        <v>41</v>
      </c>
      <c r="D713" t="s">
        <v>1272</v>
      </c>
      <c r="E713" t="s">
        <v>1274</v>
      </c>
      <c r="G713" s="1">
        <v>42473.600497685184</v>
      </c>
    </row>
    <row r="714" spans="1:8">
      <c r="A714">
        <v>8.1165592591208E+17</v>
      </c>
      <c r="B714" t="s">
        <v>5135</v>
      </c>
      <c r="C714" t="s">
        <v>18</v>
      </c>
      <c r="D714" t="s">
        <v>1275</v>
      </c>
      <c r="E714" t="s">
        <v>1276</v>
      </c>
      <c r="G714" s="1">
        <v>42725.815127314818</v>
      </c>
    </row>
    <row r="715" spans="1:8">
      <c r="A715">
        <v>7.2455923038513894E+17</v>
      </c>
      <c r="B715" t="s">
        <v>5134</v>
      </c>
      <c r="C715" t="s">
        <v>18</v>
      </c>
      <c r="D715" t="s">
        <v>1277</v>
      </c>
      <c r="E715" t="s">
        <v>1278</v>
      </c>
      <c r="G715" s="1">
        <v>42485.474027777775</v>
      </c>
    </row>
    <row r="716" spans="1:8">
      <c r="A716">
        <v>8.7406482563836698E+17</v>
      </c>
      <c r="B716" t="s">
        <v>5134</v>
      </c>
      <c r="C716" t="s">
        <v>18</v>
      </c>
      <c r="D716" t="s">
        <v>1279</v>
      </c>
      <c r="E716" t="e">
        <f>_xlfn.SINGLE(markwby _xlfn.SINGLE(Delta What happened now?))</f>
        <v>#NAME?</v>
      </c>
      <c r="G716" s="1">
        <v>42898.03087962963</v>
      </c>
    </row>
    <row r="717" spans="1:8">
      <c r="A717">
        <v>9.0557080946854195E+17</v>
      </c>
      <c r="B717" t="s">
        <v>5134</v>
      </c>
      <c r="C717" t="s">
        <v>18</v>
      </c>
      <c r="D717" t="s">
        <v>1280</v>
      </c>
      <c r="E717" t="s">
        <v>1281</v>
      </c>
      <c r="G717" s="1">
        <v>42984.970833333333</v>
      </c>
    </row>
    <row r="718" spans="1:8">
      <c r="A718">
        <v>8.5192293681040896E+17</v>
      </c>
      <c r="B718" t="s">
        <v>5134</v>
      </c>
      <c r="C718" t="s">
        <v>10</v>
      </c>
      <c r="D718" t="s">
        <v>1282</v>
      </c>
      <c r="E718" t="s">
        <v>1283</v>
      </c>
      <c r="G718" s="1">
        <v>42836.930902777778</v>
      </c>
    </row>
    <row r="719" spans="1:8">
      <c r="A719">
        <v>8.8660749923066598E+17</v>
      </c>
      <c r="B719" t="s">
        <v>5135</v>
      </c>
      <c r="C719" t="s">
        <v>18</v>
      </c>
      <c r="D719" t="s">
        <v>1284</v>
      </c>
      <c r="E719" t="s">
        <v>1285</v>
      </c>
      <c r="F719" t="s">
        <v>1286</v>
      </c>
      <c r="G719" s="1">
        <v>42932.642060185186</v>
      </c>
      <c r="H719" t="s">
        <v>242</v>
      </c>
    </row>
    <row r="720" spans="1:8">
      <c r="A720">
        <v>8.1159022692581299E+17</v>
      </c>
      <c r="B720" t="s">
        <v>5134</v>
      </c>
      <c r="C720" t="s">
        <v>18</v>
      </c>
      <c r="D720" t="s">
        <v>1287</v>
      </c>
      <c r="E720" t="e">
        <f>_xlfn.SINGLE(TUSK81 _xlfn.SINGLE(Delta there is much reason to be skeptical about What led to him being kicked off the plane)), given his occupation is a hoaxer</f>
        <v>#NAME?</v>
      </c>
      <c r="G720" s="1">
        <v>42725.633831018517</v>
      </c>
    </row>
    <row r="721" spans="1:8">
      <c r="A721">
        <v>8.1606930064995098E+17</v>
      </c>
      <c r="B721" t="s">
        <v>5134</v>
      </c>
      <c r="C721" t="s">
        <v>7</v>
      </c>
      <c r="D721" t="s">
        <v>1288</v>
      </c>
      <c r="E721" t="s">
        <v>1289</v>
      </c>
      <c r="G721" s="1">
        <v>42737.993715277778</v>
      </c>
    </row>
    <row r="722" spans="1:8">
      <c r="A722">
        <v>8.21077541700112E+17</v>
      </c>
      <c r="B722" t="s">
        <v>5134</v>
      </c>
      <c r="C722" t="s">
        <v>18</v>
      </c>
      <c r="D722" t="s">
        <v>1290</v>
      </c>
      <c r="E722" t="s">
        <v>1291</v>
      </c>
      <c r="G722" s="1">
        <v>42751.813831018517</v>
      </c>
    </row>
    <row r="723" spans="1:8">
      <c r="A723">
        <v>8.7546819795220403E+17</v>
      </c>
      <c r="B723" t="s">
        <v>5134</v>
      </c>
      <c r="C723" t="s">
        <v>18</v>
      </c>
      <c r="D723" t="s">
        <v>1292</v>
      </c>
      <c r="E723" t="s">
        <v>1293</v>
      </c>
      <c r="G723" s="1">
        <v>42901.903449074074</v>
      </c>
    </row>
    <row r="724" spans="1:8">
      <c r="A724">
        <v>5.9690561545417894E+17</v>
      </c>
      <c r="B724" t="s">
        <v>5134</v>
      </c>
      <c r="C724" t="s">
        <v>15</v>
      </c>
      <c r="D724" t="s">
        <v>1294</v>
      </c>
      <c r="E724" t="s">
        <v>1295</v>
      </c>
      <c r="F724" t="s">
        <v>265</v>
      </c>
      <c r="G724" s="1">
        <v>42133.217164351852</v>
      </c>
      <c r="H724" t="s">
        <v>266</v>
      </c>
    </row>
    <row r="725" spans="1:8">
      <c r="A725">
        <v>9.0732569090266701E+17</v>
      </c>
      <c r="B725" t="s">
        <v>5135</v>
      </c>
      <c r="C725" t="s">
        <v>15</v>
      </c>
      <c r="D725" t="s">
        <v>1296</v>
      </c>
      <c r="E725" t="s">
        <v>1297</v>
      </c>
      <c r="G725" s="1">
        <v>42989.813379629632</v>
      </c>
    </row>
    <row r="726" spans="1:8">
      <c r="A726">
        <v>7.8343803287983296E+17</v>
      </c>
      <c r="B726" t="s">
        <v>5134</v>
      </c>
      <c r="C726" t="s">
        <v>15</v>
      </c>
      <c r="D726" t="s">
        <v>1296</v>
      </c>
      <c r="E726" t="s">
        <v>1298</v>
      </c>
      <c r="G726" s="1">
        <v>42647.948576388888</v>
      </c>
    </row>
    <row r="727" spans="1:8">
      <c r="A727">
        <v>7.8161090276417101E+17</v>
      </c>
      <c r="B727" t="s">
        <v>5135</v>
      </c>
      <c r="C727" t="s">
        <v>15</v>
      </c>
      <c r="D727" t="s">
        <v>1296</v>
      </c>
      <c r="E727" t="s">
        <v>1299</v>
      </c>
      <c r="G727" s="1">
        <v>42642.906655092593</v>
      </c>
    </row>
    <row r="728" spans="1:8">
      <c r="A728">
        <v>9.1324760871763098E+17</v>
      </c>
      <c r="B728" t="s">
        <v>5134</v>
      </c>
      <c r="C728" t="s">
        <v>18</v>
      </c>
      <c r="D728" t="s">
        <v>1300</v>
      </c>
      <c r="E728" t="s">
        <v>1301</v>
      </c>
      <c r="G728" s="1">
        <v>43006.154756944445</v>
      </c>
    </row>
    <row r="729" spans="1:8">
      <c r="A729">
        <v>7.54818223816704E+17</v>
      </c>
      <c r="B729" t="s">
        <v>5134</v>
      </c>
      <c r="C729" t="s">
        <v>10</v>
      </c>
      <c r="D729" t="s">
        <v>1302</v>
      </c>
      <c r="E729" t="s">
        <v>1303</v>
      </c>
      <c r="F729" t="s">
        <v>249</v>
      </c>
      <c r="G729" s="1">
        <v>42568.972951388889</v>
      </c>
      <c r="H729" t="s">
        <v>250</v>
      </c>
    </row>
    <row r="730" spans="1:8">
      <c r="A730">
        <v>8.4166929322597094E+17</v>
      </c>
      <c r="B730" t="s">
        <v>5134</v>
      </c>
      <c r="C730" t="s">
        <v>18</v>
      </c>
      <c r="D730" t="s">
        <v>1304</v>
      </c>
      <c r="E730" t="s">
        <v>1305</v>
      </c>
      <c r="G730" s="1">
        <v>42808.636238425926</v>
      </c>
    </row>
    <row r="731" spans="1:8">
      <c r="A731">
        <v>4.2023185056964602E+17</v>
      </c>
      <c r="B731" t="s">
        <v>5134</v>
      </c>
      <c r="C731" t="s">
        <v>18</v>
      </c>
      <c r="D731" t="s">
        <v>1306</v>
      </c>
      <c r="E731" t="s">
        <v>1307</v>
      </c>
      <c r="G731" s="1">
        <v>41645.690451388888</v>
      </c>
    </row>
    <row r="732" spans="1:8">
      <c r="A732">
        <v>9.12092374867648E+17</v>
      </c>
      <c r="B732" t="s">
        <v>5135</v>
      </c>
      <c r="C732" t="s">
        <v>18</v>
      </c>
      <c r="D732" t="s">
        <v>1308</v>
      </c>
      <c r="E732" t="s">
        <v>1309</v>
      </c>
      <c r="G732" s="1">
        <v>43002.966921296298</v>
      </c>
    </row>
    <row r="733" spans="1:8">
      <c r="A733">
        <v>8.7146887485147098E+17</v>
      </c>
      <c r="B733" t="s">
        <v>5134</v>
      </c>
      <c r="C733" t="s">
        <v>10</v>
      </c>
      <c r="D733" t="s">
        <v>1310</v>
      </c>
      <c r="E733" t="s">
        <v>1311</v>
      </c>
      <c r="F733" t="s">
        <v>760</v>
      </c>
      <c r="G733" s="1">
        <v>42890.867418981485</v>
      </c>
      <c r="H733" t="s">
        <v>409</v>
      </c>
    </row>
    <row r="734" spans="1:8">
      <c r="A734">
        <v>7.9397159673404595E+17</v>
      </c>
      <c r="B734" t="s">
        <v>5134</v>
      </c>
      <c r="C734" t="s">
        <v>38</v>
      </c>
      <c r="D734" t="s">
        <v>1310</v>
      </c>
      <c r="E734" t="s">
        <v>1312</v>
      </c>
      <c r="F734" t="s">
        <v>760</v>
      </c>
      <c r="G734" s="1">
        <v>42677.0156712963</v>
      </c>
      <c r="H734" t="s">
        <v>409</v>
      </c>
    </row>
    <row r="735" spans="1:8">
      <c r="A735">
        <v>8.5149869428121997E+17</v>
      </c>
      <c r="B735" t="s">
        <v>5134</v>
      </c>
      <c r="C735" t="s">
        <v>10</v>
      </c>
      <c r="D735" t="s">
        <v>1313</v>
      </c>
      <c r="E735" t="s">
        <v>498</v>
      </c>
      <c r="G735" s="1">
        <v>42835.76021990741</v>
      </c>
    </row>
    <row r="736" spans="1:8">
      <c r="A736">
        <v>8.3719132355576998E+17</v>
      </c>
      <c r="B736" t="s">
        <v>5134</v>
      </c>
      <c r="C736" t="s">
        <v>7</v>
      </c>
      <c r="D736" t="s">
        <v>1314</v>
      </c>
      <c r="E736" t="s">
        <v>1315</v>
      </c>
      <c r="G736" s="1">
        <v>42796.279398148145</v>
      </c>
    </row>
    <row r="737" spans="1:7">
      <c r="A737">
        <v>5.1779556671398701E+17</v>
      </c>
      <c r="B737" t="s">
        <v>5134</v>
      </c>
      <c r="C737" t="s">
        <v>18</v>
      </c>
      <c r="D737" t="s">
        <v>1316</v>
      </c>
      <c r="E737" t="s">
        <v>1317</v>
      </c>
      <c r="G737" s="1">
        <v>41914.915011574078</v>
      </c>
    </row>
    <row r="738" spans="1:7">
      <c r="A738">
        <v>8.4829739427797402E+17</v>
      </c>
      <c r="B738" t="s">
        <v>5135</v>
      </c>
      <c r="C738" t="s">
        <v>7</v>
      </c>
      <c r="D738" t="s">
        <v>1318</v>
      </c>
      <c r="E738" t="s">
        <v>1319</v>
      </c>
      <c r="G738" s="1">
        <v>42826.926319444443</v>
      </c>
    </row>
    <row r="739" spans="1:7">
      <c r="A739">
        <v>8.4683429256310298E+17</v>
      </c>
      <c r="B739" t="s">
        <v>5135</v>
      </c>
      <c r="C739" t="s">
        <v>7</v>
      </c>
      <c r="D739" t="s">
        <v>1318</v>
      </c>
      <c r="E739" t="s">
        <v>1320</v>
      </c>
      <c r="G739" s="1">
        <v>42822.888923611114</v>
      </c>
    </row>
    <row r="740" spans="1:7">
      <c r="A740">
        <v>7.9721806766725901E+17</v>
      </c>
      <c r="B740" t="s">
        <v>5135</v>
      </c>
      <c r="C740" t="s">
        <v>7</v>
      </c>
      <c r="D740" t="s">
        <v>1318</v>
      </c>
      <c r="E740" t="s">
        <v>1321</v>
      </c>
      <c r="G740" s="1">
        <v>42685.974224537036</v>
      </c>
    </row>
    <row r="741" spans="1:7">
      <c r="A741">
        <v>7.0621493455264896E+17</v>
      </c>
      <c r="B741" t="s">
        <v>5135</v>
      </c>
      <c r="C741" t="s">
        <v>7</v>
      </c>
      <c r="D741" t="s">
        <v>1318</v>
      </c>
      <c r="E741" t="s">
        <v>1322</v>
      </c>
      <c r="G741" s="1">
        <v>42434.853414351855</v>
      </c>
    </row>
    <row r="742" spans="1:7">
      <c r="A742">
        <v>6.1588802773530598E+17</v>
      </c>
      <c r="B742" t="s">
        <v>5134</v>
      </c>
      <c r="C742" t="s">
        <v>41</v>
      </c>
      <c r="D742" t="s">
        <v>1323</v>
      </c>
      <c r="E742" t="s">
        <v>1324</v>
      </c>
      <c r="G742" s="1">
        <v>42185.598645833335</v>
      </c>
    </row>
    <row r="743" spans="1:7">
      <c r="A743">
        <v>6.1925662238520499E+17</v>
      </c>
      <c r="B743" t="s">
        <v>5134</v>
      </c>
      <c r="C743" t="s">
        <v>10</v>
      </c>
      <c r="D743" t="s">
        <v>1325</v>
      </c>
      <c r="E743" t="s">
        <v>1326</v>
      </c>
      <c r="G743" s="1">
        <v>42194.894189814811</v>
      </c>
    </row>
    <row r="744" spans="1:7">
      <c r="A744">
        <v>6.1920337059998106E+17</v>
      </c>
      <c r="B744" t="s">
        <v>5134</v>
      </c>
      <c r="C744" t="s">
        <v>10</v>
      </c>
      <c r="D744" t="s">
        <v>1325</v>
      </c>
      <c r="E744" t="s">
        <v>1327</v>
      </c>
      <c r="G744" s="1">
        <v>42194.747245370374</v>
      </c>
    </row>
    <row r="745" spans="1:7">
      <c r="A745">
        <v>6.1889051816926003E+17</v>
      </c>
      <c r="B745" t="s">
        <v>5134</v>
      </c>
      <c r="C745" t="s">
        <v>10</v>
      </c>
      <c r="D745" t="s">
        <v>1325</v>
      </c>
      <c r="E745" t="s">
        <v>1328</v>
      </c>
      <c r="G745" s="1">
        <v>42193.883935185186</v>
      </c>
    </row>
    <row r="746" spans="1:7">
      <c r="A746">
        <v>6.1879280945430106E+17</v>
      </c>
      <c r="B746" t="s">
        <v>5134</v>
      </c>
      <c r="C746" t="s">
        <v>10</v>
      </c>
      <c r="D746" t="s">
        <v>1325</v>
      </c>
      <c r="E746" t="s">
        <v>1329</v>
      </c>
      <c r="G746" s="1">
        <v>42193.614317129628</v>
      </c>
    </row>
    <row r="747" spans="1:7">
      <c r="A747">
        <v>8.1314635295151296E+17</v>
      </c>
      <c r="B747" t="s">
        <v>5134</v>
      </c>
      <c r="C747" t="s">
        <v>18</v>
      </c>
      <c r="D747" t="s">
        <v>1330</v>
      </c>
      <c r="E747" t="s">
        <v>675</v>
      </c>
      <c r="G747" s="1">
        <v>42729.927916666667</v>
      </c>
    </row>
    <row r="748" spans="1:7">
      <c r="A748">
        <v>8.5152911345819597E+17</v>
      </c>
      <c r="B748" t="s">
        <v>5134</v>
      </c>
      <c r="C748" t="s">
        <v>10</v>
      </c>
      <c r="D748" t="s">
        <v>1331</v>
      </c>
      <c r="E748" t="s">
        <v>1332</v>
      </c>
      <c r="G748" s="1">
        <v>42835.844155092593</v>
      </c>
    </row>
    <row r="749" spans="1:7">
      <c r="A749">
        <v>8.5264502947050202E+17</v>
      </c>
      <c r="B749" t="s">
        <v>5134</v>
      </c>
      <c r="C749" t="s">
        <v>10</v>
      </c>
      <c r="D749" t="s">
        <v>1333</v>
      </c>
      <c r="E749" t="s">
        <v>1334</v>
      </c>
      <c r="G749" s="1">
        <v>42838.923506944448</v>
      </c>
    </row>
    <row r="750" spans="1:7">
      <c r="A750">
        <v>5.0721018405037197E+17</v>
      </c>
      <c r="B750" t="s">
        <v>5134</v>
      </c>
      <c r="C750" t="s">
        <v>41</v>
      </c>
      <c r="D750" t="s">
        <v>1335</v>
      </c>
      <c r="E750" t="s">
        <v>1336</v>
      </c>
      <c r="G750" s="1">
        <v>41885.704930555556</v>
      </c>
    </row>
    <row r="751" spans="1:7">
      <c r="A751">
        <v>8.9686475268451494E+17</v>
      </c>
      <c r="B751" t="s">
        <v>5135</v>
      </c>
      <c r="C751" t="s">
        <v>18</v>
      </c>
      <c r="D751" t="s">
        <v>1337</v>
      </c>
      <c r="E751" t="e">
        <f>_xlfn.SINGLE(davidlederer _xlfn.SINGLE(Delta _xlfn.SINGLE(SydneyAirport _xlfn.SINGLE(Australia Perfect.))))</f>
        <v>#NAME?</v>
      </c>
      <c r="G751" s="1">
        <v>42960.946689814817</v>
      </c>
    </row>
    <row r="752" spans="1:7">
      <c r="A752">
        <v>8.7298807905698598E+17</v>
      </c>
      <c r="B752" t="s">
        <v>5134</v>
      </c>
      <c r="C752" t="s">
        <v>18</v>
      </c>
      <c r="D752" t="s">
        <v>1338</v>
      </c>
      <c r="E752" t="s">
        <v>1339</v>
      </c>
      <c r="G752" s="1">
        <v>42895.059629629628</v>
      </c>
    </row>
    <row r="753" spans="1:8">
      <c r="A753">
        <v>8.1167051012802496E+17</v>
      </c>
      <c r="B753" t="s">
        <v>5134</v>
      </c>
      <c r="C753" t="s">
        <v>18</v>
      </c>
      <c r="D753" t="s">
        <v>1340</v>
      </c>
      <c r="E753" t="s">
        <v>172</v>
      </c>
      <c r="G753" s="1">
        <v>42725.855370370373</v>
      </c>
    </row>
    <row r="754" spans="1:8">
      <c r="A754">
        <v>5.5003218664541702E+17</v>
      </c>
      <c r="B754" t="s">
        <v>5134</v>
      </c>
      <c r="C754" t="s">
        <v>10</v>
      </c>
      <c r="D754" t="s">
        <v>1341</v>
      </c>
      <c r="E754" t="s">
        <v>1342</v>
      </c>
      <c r="G754" s="1">
        <v>42003.871145833335</v>
      </c>
    </row>
    <row r="755" spans="1:8">
      <c r="A755">
        <v>9.2398025544608499E+17</v>
      </c>
      <c r="B755" t="s">
        <v>5135</v>
      </c>
      <c r="C755" t="s">
        <v>10</v>
      </c>
      <c r="D755" t="s">
        <v>1343</v>
      </c>
      <c r="E755" t="s">
        <v>1344</v>
      </c>
      <c r="F755" t="s">
        <v>1345</v>
      </c>
      <c r="G755" s="1">
        <v>43035.771226851852</v>
      </c>
      <c r="H755" t="s">
        <v>280</v>
      </c>
    </row>
    <row r="756" spans="1:8">
      <c r="A756">
        <v>7.9676298034828403E+17</v>
      </c>
      <c r="B756" t="s">
        <v>5135</v>
      </c>
      <c r="C756" t="s">
        <v>10</v>
      </c>
      <c r="D756" t="s">
        <v>1343</v>
      </c>
      <c r="E756" t="s">
        <v>1346</v>
      </c>
      <c r="F756" t="s">
        <v>1347</v>
      </c>
      <c r="G756" s="1">
        <v>42684.718425925923</v>
      </c>
      <c r="H756" t="s">
        <v>280</v>
      </c>
    </row>
    <row r="757" spans="1:8">
      <c r="A757">
        <v>8.5195284052021197E+17</v>
      </c>
      <c r="B757" t="s">
        <v>5134</v>
      </c>
      <c r="C757" t="s">
        <v>10</v>
      </c>
      <c r="D757" t="s">
        <v>1348</v>
      </c>
      <c r="E757" t="s">
        <v>1349</v>
      </c>
      <c r="F757" t="s">
        <v>1350</v>
      </c>
      <c r="G757" s="1">
        <v>42837.013425925928</v>
      </c>
      <c r="H757" t="s">
        <v>1351</v>
      </c>
    </row>
    <row r="758" spans="1:8">
      <c r="A758">
        <v>7.5475424831584998E+17</v>
      </c>
      <c r="B758" t="s">
        <v>5134</v>
      </c>
      <c r="C758" t="s">
        <v>15</v>
      </c>
      <c r="D758" t="s">
        <v>1352</v>
      </c>
      <c r="E758" t="s">
        <v>1353</v>
      </c>
      <c r="G758" s="1">
        <v>42568.796412037038</v>
      </c>
    </row>
    <row r="759" spans="1:8">
      <c r="A759">
        <v>9.2826161601311898E+17</v>
      </c>
      <c r="B759" t="s">
        <v>5135</v>
      </c>
      <c r="C759" t="s">
        <v>10</v>
      </c>
      <c r="D759" t="s">
        <v>1354</v>
      </c>
      <c r="E759" t="s">
        <v>1355</v>
      </c>
      <c r="G759" s="1">
        <v>43047.585532407407</v>
      </c>
    </row>
    <row r="760" spans="1:8">
      <c r="A760">
        <v>6.5947421686607002E+17</v>
      </c>
      <c r="B760" t="s">
        <v>5134</v>
      </c>
      <c r="C760" t="s">
        <v>10</v>
      </c>
      <c r="D760" t="s">
        <v>1354</v>
      </c>
      <c r="E760" t="s">
        <v>1356</v>
      </c>
      <c r="G760" s="1">
        <v>42305.873611111114</v>
      </c>
    </row>
    <row r="761" spans="1:8">
      <c r="A761">
        <v>7.8550806612504896E+17</v>
      </c>
      <c r="B761" t="s">
        <v>5135</v>
      </c>
      <c r="C761" t="s">
        <v>18</v>
      </c>
      <c r="D761" t="s">
        <v>1357</v>
      </c>
      <c r="E761" t="s">
        <v>1358</v>
      </c>
      <c r="G761" s="1">
        <v>42653.660775462966</v>
      </c>
    </row>
    <row r="762" spans="1:8">
      <c r="A762">
        <v>4.9857071656522899E+17</v>
      </c>
      <c r="B762" t="s">
        <v>5134</v>
      </c>
      <c r="C762" t="s">
        <v>15</v>
      </c>
      <c r="D762" t="s">
        <v>1359</v>
      </c>
      <c r="E762" t="s">
        <v>1360</v>
      </c>
      <c r="G762" s="1">
        <v>41861.864537037036</v>
      </c>
    </row>
    <row r="763" spans="1:8">
      <c r="A763">
        <v>8.5552930334525005E+17</v>
      </c>
      <c r="B763" t="s">
        <v>5134</v>
      </c>
      <c r="C763" t="s">
        <v>18</v>
      </c>
      <c r="D763" t="s">
        <v>1361</v>
      </c>
      <c r="E763" t="s">
        <v>1362</v>
      </c>
      <c r="G763" s="1">
        <v>42846.882581018515</v>
      </c>
    </row>
    <row r="764" spans="1:8">
      <c r="A764">
        <v>8.1165061592741402E+17</v>
      </c>
      <c r="B764" t="s">
        <v>5134</v>
      </c>
      <c r="C764" t="s">
        <v>18</v>
      </c>
      <c r="D764" t="s">
        <v>1363</v>
      </c>
      <c r="E764" t="s">
        <v>1364</v>
      </c>
      <c r="F764" t="s">
        <v>1365</v>
      </c>
      <c r="G764" s="1">
        <v>42725.800474537034</v>
      </c>
      <c r="H764" t="s">
        <v>1366</v>
      </c>
    </row>
    <row r="765" spans="1:8">
      <c r="A765">
        <v>8.1164963972832794E+17</v>
      </c>
      <c r="B765" t="s">
        <v>5134</v>
      </c>
      <c r="C765" t="s">
        <v>18</v>
      </c>
      <c r="D765" t="s">
        <v>1363</v>
      </c>
      <c r="E765" t="s">
        <v>1367</v>
      </c>
      <c r="G765" s="1">
        <v>42725.797777777778</v>
      </c>
    </row>
    <row r="766" spans="1:8">
      <c r="A766">
        <v>8.9384088851392896E+17</v>
      </c>
      <c r="B766" t="s">
        <v>5134</v>
      </c>
      <c r="C766" t="s">
        <v>15</v>
      </c>
      <c r="D766" t="s">
        <v>1368</v>
      </c>
      <c r="E766" t="s">
        <v>1369</v>
      </c>
      <c r="F766" t="s">
        <v>1146</v>
      </c>
      <c r="G766" s="1">
        <v>42952.602418981478</v>
      </c>
      <c r="H766" t="s">
        <v>1147</v>
      </c>
    </row>
    <row r="767" spans="1:8">
      <c r="A767">
        <v>9.24035482215792E+17</v>
      </c>
      <c r="B767" t="s">
        <v>5134</v>
      </c>
      <c r="C767" t="s">
        <v>15</v>
      </c>
      <c r="D767" t="s">
        <v>1370</v>
      </c>
      <c r="E767" t="e">
        <f>SouthwestAir Cool.</f>
        <v>#NAME?</v>
      </c>
      <c r="G767" s="1">
        <v>43035.923622685186</v>
      </c>
    </row>
    <row r="768" spans="1:8">
      <c r="A768">
        <v>9.1277747166953805E+17</v>
      </c>
      <c r="B768" t="s">
        <v>5134</v>
      </c>
      <c r="C768" t="s">
        <v>18</v>
      </c>
      <c r="D768" t="s">
        <v>1371</v>
      </c>
      <c r="E768" t="s">
        <v>1372</v>
      </c>
      <c r="G768" s="1">
        <v>43004.857430555552</v>
      </c>
    </row>
    <row r="769" spans="1:8">
      <c r="A769">
        <v>8.4359693019006502E+17</v>
      </c>
      <c r="B769" t="s">
        <v>5135</v>
      </c>
      <c r="C769" t="s">
        <v>10</v>
      </c>
      <c r="D769" t="s">
        <v>1373</v>
      </c>
      <c r="E769" t="e">
        <f>united if I wanted to pass a recommendation onto an employee that gave OUTSTANDING Customer service How would I do that?</f>
        <v>#NAME?</v>
      </c>
      <c r="G769" s="1">
        <v>42813.955509259256</v>
      </c>
    </row>
    <row r="770" spans="1:8">
      <c r="A770">
        <v>9.2336520685133798E+17</v>
      </c>
      <c r="B770" t="s">
        <v>5135</v>
      </c>
      <c r="C770" t="s">
        <v>15</v>
      </c>
      <c r="D770" t="s">
        <v>1374</v>
      </c>
      <c r="E770" t="s">
        <v>1375</v>
      </c>
      <c r="G770" s="1">
        <v>43034.074016203704</v>
      </c>
    </row>
    <row r="771" spans="1:8">
      <c r="A771">
        <v>7.1696434437076506E+17</v>
      </c>
      <c r="B771" t="s">
        <v>5134</v>
      </c>
      <c r="C771" t="s">
        <v>7</v>
      </c>
      <c r="D771" t="s">
        <v>1376</v>
      </c>
      <c r="E771" t="s">
        <v>1377</v>
      </c>
      <c r="G771" s="1">
        <v>42464.516134259262</v>
      </c>
    </row>
    <row r="772" spans="1:8">
      <c r="A772">
        <v>8.8104867524549005E+17</v>
      </c>
      <c r="B772" t="s">
        <v>5134</v>
      </c>
      <c r="C772" t="s">
        <v>7</v>
      </c>
      <c r="D772" t="s">
        <v>1378</v>
      </c>
      <c r="E772" t="e">
        <f>_xlfn.SINGLE(MakeAWish _xlfn.SINGLE(AmericanAir _xlfn.SINGLE(carrieunderwood Awe \u2764\ufe0f)))</f>
        <v>#NAME?</v>
      </c>
      <c r="G772" s="1">
        <v>42917.302627314813</v>
      </c>
    </row>
    <row r="773" spans="1:8">
      <c r="A773">
        <v>5.2459612872219002E+17</v>
      </c>
      <c r="B773" t="s">
        <v>5134</v>
      </c>
      <c r="C773" t="s">
        <v>15</v>
      </c>
      <c r="D773" t="s">
        <v>1379</v>
      </c>
      <c r="E773" t="e">
        <f>_xlfn.SINGLE(KellyCulinarian _xlfn.SINGLE(SWEtalk _xlfn.SINGLE(SouthwestAir  Kelly)))-_xlfn.SINGLE(see you there. I board Virgin Air from DC in a few hours. _xlfn.SINGLE(beau_shar))</f>
        <v>#NAME?</v>
      </c>
      <c r="G773" s="1">
        <v>41933.680995370371</v>
      </c>
    </row>
    <row r="774" spans="1:8">
      <c r="A774">
        <v>8.5149975752885402E+17</v>
      </c>
      <c r="B774" t="s">
        <v>5134</v>
      </c>
      <c r="C774" t="s">
        <v>10</v>
      </c>
      <c r="D774" t="s">
        <v>1380</v>
      </c>
      <c r="E774" t="s">
        <v>1381</v>
      </c>
      <c r="F774" t="s">
        <v>1382</v>
      </c>
      <c r="G774" s="1">
        <v>42835.763148148151</v>
      </c>
      <c r="H774" t="s">
        <v>1383</v>
      </c>
    </row>
    <row r="775" spans="1:8">
      <c r="A775">
        <v>7.6794009787436595E+17</v>
      </c>
      <c r="B775" t="s">
        <v>5134</v>
      </c>
      <c r="C775" t="s">
        <v>18</v>
      </c>
      <c r="D775" t="s">
        <v>1384</v>
      </c>
      <c r="E775" t="e">
        <f>Delta you can give me a call please. My twitter handle is associated with My account...</f>
        <v>#NAME?</v>
      </c>
      <c r="G775" s="1">
        <v>42605.18241898148</v>
      </c>
    </row>
    <row r="776" spans="1:8">
      <c r="A776">
        <v>7.3293816913017997E+17</v>
      </c>
      <c r="B776" t="s">
        <v>5134</v>
      </c>
      <c r="C776" t="s">
        <v>7</v>
      </c>
      <c r="D776" t="s">
        <v>1385</v>
      </c>
      <c r="E776" t="s">
        <v>1386</v>
      </c>
      <c r="F776" t="s">
        <v>1387</v>
      </c>
      <c r="G776" s="1">
        <v>42508.595497685186</v>
      </c>
      <c r="H776" t="s">
        <v>1388</v>
      </c>
    </row>
    <row r="777" spans="1:8">
      <c r="A777">
        <v>7.1554932225173005E+17</v>
      </c>
      <c r="B777" t="s">
        <v>5134</v>
      </c>
      <c r="C777" t="s">
        <v>18</v>
      </c>
      <c r="D777" t="s">
        <v>1389</v>
      </c>
      <c r="E777" t="s">
        <v>1390</v>
      </c>
      <c r="G777" s="1">
        <v>42460.61142361111</v>
      </c>
    </row>
    <row r="778" spans="1:8">
      <c r="A778">
        <v>8.1928384924714995E+17</v>
      </c>
      <c r="B778" t="s">
        <v>5134</v>
      </c>
      <c r="C778" t="s">
        <v>10</v>
      </c>
      <c r="D778" t="s">
        <v>1391</v>
      </c>
      <c r="E778" t="s">
        <v>1392</v>
      </c>
      <c r="G778" s="1">
        <v>42746.864178240743</v>
      </c>
    </row>
    <row r="779" spans="1:8">
      <c r="A779">
        <v>8.1174520117376205E+17</v>
      </c>
      <c r="B779" t="s">
        <v>5134</v>
      </c>
      <c r="C779" t="s">
        <v>18</v>
      </c>
      <c r="D779" t="s">
        <v>1393</v>
      </c>
      <c r="E779" t="s">
        <v>172</v>
      </c>
      <c r="G779" s="1">
        <v>42726.061481481483</v>
      </c>
    </row>
    <row r="780" spans="1:8">
      <c r="A780">
        <v>8.8619594758322099E+17</v>
      </c>
      <c r="B780" t="s">
        <v>5134</v>
      </c>
      <c r="C780" t="s">
        <v>10</v>
      </c>
      <c r="D780" t="s">
        <v>1394</v>
      </c>
      <c r="E780" t="s">
        <v>1395</v>
      </c>
      <c r="G780" s="1">
        <v>42931.50640046296</v>
      </c>
    </row>
    <row r="781" spans="1:8">
      <c r="A781">
        <v>6.04421717277216E+17</v>
      </c>
      <c r="B781" t="s">
        <v>5134</v>
      </c>
      <c r="C781" t="s">
        <v>7</v>
      </c>
      <c r="D781" t="s">
        <v>1396</v>
      </c>
      <c r="E781" t="e">
        <f>AmericanAir Still remains the SUCKIEST airline in the world. just shut them down already.... \U0001f611</f>
        <v>#NAME?</v>
      </c>
      <c r="G781" s="1">
        <v>42153.957650462966</v>
      </c>
    </row>
    <row r="782" spans="1:8">
      <c r="A782">
        <v>7.4141505436968499E+17</v>
      </c>
      <c r="B782" t="s">
        <v>5135</v>
      </c>
      <c r="C782" t="s">
        <v>7</v>
      </c>
      <c r="D782" t="s">
        <v>1397</v>
      </c>
      <c r="E782" t="s">
        <v>1398</v>
      </c>
      <c r="G782" s="1">
        <v>42531.987245370372</v>
      </c>
    </row>
    <row r="783" spans="1:8">
      <c r="A783">
        <v>7.68664953159024E+17</v>
      </c>
      <c r="B783" t="s">
        <v>5134</v>
      </c>
      <c r="C783" t="s">
        <v>10</v>
      </c>
      <c r="D783" t="s">
        <v>1399</v>
      </c>
      <c r="E783" t="s">
        <v>1400</v>
      </c>
      <c r="G783" s="1">
        <v>42607.182638888888</v>
      </c>
    </row>
    <row r="784" spans="1:8">
      <c r="A784">
        <v>8.5681529408135501E+17</v>
      </c>
      <c r="B784" t="s">
        <v>5134</v>
      </c>
      <c r="C784" t="s">
        <v>7</v>
      </c>
      <c r="D784" t="s">
        <v>1401</v>
      </c>
      <c r="E784" t="s">
        <v>1402</v>
      </c>
      <c r="G784" s="1">
        <v>42850.431238425925</v>
      </c>
    </row>
    <row r="785" spans="1:8">
      <c r="A785">
        <v>8.5019205018837402E+17</v>
      </c>
      <c r="B785" t="s">
        <v>5134</v>
      </c>
      <c r="C785" t="s">
        <v>41</v>
      </c>
      <c r="D785" t="s">
        <v>1401</v>
      </c>
      <c r="E785" t="s">
        <v>1403</v>
      </c>
      <c r="G785" s="1">
        <v>42832.15457175926</v>
      </c>
    </row>
    <row r="786" spans="1:8">
      <c r="A786">
        <v>7.5901293667740403E+17</v>
      </c>
      <c r="B786" t="s">
        <v>5134</v>
      </c>
      <c r="C786" t="s">
        <v>15</v>
      </c>
      <c r="D786" t="s">
        <v>1404</v>
      </c>
      <c r="E786" t="s">
        <v>1405</v>
      </c>
      <c r="F786" t="s">
        <v>1406</v>
      </c>
      <c r="G786" s="1">
        <v>42580.548148148147</v>
      </c>
      <c r="H786" t="s">
        <v>1407</v>
      </c>
    </row>
    <row r="787" spans="1:8">
      <c r="A787">
        <v>8.9297401352124403E+17</v>
      </c>
      <c r="B787" t="s">
        <v>5134</v>
      </c>
      <c r="C787" t="s">
        <v>10</v>
      </c>
      <c r="D787" t="s">
        <v>1408</v>
      </c>
      <c r="E787" t="e">
        <f>_xlfn.SINGLE(united you are the Worst airline that has ever existed), you have absolutely No concern about your clients and your costumer support sucks</f>
        <v>#NAME?</v>
      </c>
      <c r="F787" t="s">
        <v>1409</v>
      </c>
      <c r="G787" s="1">
        <v>42950.210300925923</v>
      </c>
      <c r="H787" t="s">
        <v>1410</v>
      </c>
    </row>
    <row r="788" spans="1:8">
      <c r="A788">
        <v>9.2617541599925798E+17</v>
      </c>
      <c r="B788" t="s">
        <v>5135</v>
      </c>
      <c r="C788" t="s">
        <v>18</v>
      </c>
      <c r="D788" t="s">
        <v>1411</v>
      </c>
      <c r="E788" t="s">
        <v>1412</v>
      </c>
      <c r="G788" s="1">
        <v>43041.828715277778</v>
      </c>
    </row>
    <row r="789" spans="1:8">
      <c r="A789">
        <v>8.6179364365638797E+17</v>
      </c>
      <c r="B789" t="s">
        <v>5134</v>
      </c>
      <c r="C789" t="s">
        <v>10</v>
      </c>
      <c r="D789" t="s">
        <v>1413</v>
      </c>
      <c r="E789" t="s">
        <v>1414</v>
      </c>
      <c r="G789" s="1">
        <v>42864.168865740743</v>
      </c>
    </row>
    <row r="790" spans="1:8">
      <c r="A790">
        <v>8.9644625182213299E+17</v>
      </c>
      <c r="B790" t="s">
        <v>5135</v>
      </c>
      <c r="C790" t="s">
        <v>41</v>
      </c>
      <c r="D790" t="s">
        <v>1415</v>
      </c>
      <c r="E790" t="s">
        <v>1416</v>
      </c>
      <c r="G790" s="1">
        <v>42959.791851851849</v>
      </c>
    </row>
    <row r="791" spans="1:8">
      <c r="A791">
        <v>8.5229571891623898E+17</v>
      </c>
      <c r="B791" t="s">
        <v>5134</v>
      </c>
      <c r="C791" t="s">
        <v>10</v>
      </c>
      <c r="D791" t="s">
        <v>1417</v>
      </c>
      <c r="E791" t="s">
        <v>1418</v>
      </c>
      <c r="F791" t="s">
        <v>1409</v>
      </c>
      <c r="G791" s="1">
        <v>42837.959583333337</v>
      </c>
      <c r="H791" t="s">
        <v>1410</v>
      </c>
    </row>
    <row r="792" spans="1:8">
      <c r="A792">
        <v>9.2808319613005402E+17</v>
      </c>
      <c r="B792" t="s">
        <v>5134</v>
      </c>
      <c r="C792" t="s">
        <v>18</v>
      </c>
      <c r="D792" t="s">
        <v>1419</v>
      </c>
      <c r="E792" t="s">
        <v>1420</v>
      </c>
      <c r="G792" s="1">
        <v>43047.093182870369</v>
      </c>
    </row>
    <row r="793" spans="1:8">
      <c r="A793">
        <v>9.2397159803357094E+17</v>
      </c>
      <c r="B793" t="s">
        <v>5134</v>
      </c>
      <c r="C793" t="s">
        <v>18</v>
      </c>
      <c r="D793" t="s">
        <v>1419</v>
      </c>
      <c r="E793" t="e">
        <f>Delta I am gonna miss My flight Because of the lines in customs. there has got to be a better way to deal with this.</f>
        <v>#NAME?</v>
      </c>
      <c r="F793" t="s">
        <v>1421</v>
      </c>
      <c r="G793" s="1">
        <v>43035.747337962966</v>
      </c>
      <c r="H793" t="s">
        <v>1422</v>
      </c>
    </row>
    <row r="794" spans="1:8">
      <c r="A794">
        <v>9.0187848144489203E+17</v>
      </c>
      <c r="B794" t="s">
        <v>5134</v>
      </c>
      <c r="C794" t="s">
        <v>18</v>
      </c>
      <c r="D794" t="s">
        <v>1419</v>
      </c>
      <c r="E794" t="s">
        <v>1423</v>
      </c>
      <c r="G794" s="1">
        <v>42974.781944444447</v>
      </c>
    </row>
    <row r="795" spans="1:8">
      <c r="A795">
        <v>8.9432141991559898E+17</v>
      </c>
      <c r="B795" t="s">
        <v>5135</v>
      </c>
      <c r="C795" t="s">
        <v>18</v>
      </c>
      <c r="D795" t="s">
        <v>1419</v>
      </c>
      <c r="E795" t="s">
        <v>1424</v>
      </c>
      <c r="G795" s="1">
        <v>42953.928425925929</v>
      </c>
    </row>
    <row r="796" spans="1:8">
      <c r="A796">
        <v>8.9233924953364403E+17</v>
      </c>
      <c r="B796" t="s">
        <v>5134</v>
      </c>
      <c r="C796" t="s">
        <v>18</v>
      </c>
      <c r="D796" t="s">
        <v>1419</v>
      </c>
      <c r="E796" t="s">
        <v>1425</v>
      </c>
      <c r="F796" t="s">
        <v>224</v>
      </c>
      <c r="G796" s="1">
        <v>42948.458680555559</v>
      </c>
      <c r="H796" t="s">
        <v>225</v>
      </c>
    </row>
    <row r="797" spans="1:8">
      <c r="A797">
        <v>8.5163021882141402E+17</v>
      </c>
      <c r="B797" t="s">
        <v>5134</v>
      </c>
      <c r="C797" t="s">
        <v>10</v>
      </c>
      <c r="D797" t="s">
        <v>1419</v>
      </c>
      <c r="E797" t="s">
        <v>1426</v>
      </c>
      <c r="F797" t="s">
        <v>203</v>
      </c>
      <c r="G797" s="1">
        <v>42836.123159722221</v>
      </c>
      <c r="H797" t="s">
        <v>204</v>
      </c>
    </row>
    <row r="798" spans="1:8">
      <c r="A798">
        <v>8.4976034918419597E+17</v>
      </c>
      <c r="B798" t="s">
        <v>5134</v>
      </c>
      <c r="C798" t="s">
        <v>18</v>
      </c>
      <c r="D798" t="s">
        <v>1419</v>
      </c>
      <c r="E798" t="s">
        <v>1427</v>
      </c>
      <c r="F798" t="s">
        <v>1428</v>
      </c>
      <c r="G798" s="1">
        <v>42830.96329861111</v>
      </c>
      <c r="H798" t="s">
        <v>1429</v>
      </c>
    </row>
    <row r="799" spans="1:8">
      <c r="A799">
        <v>8.4662336677365696E+17</v>
      </c>
      <c r="B799" t="s">
        <v>5134</v>
      </c>
      <c r="C799" t="s">
        <v>18</v>
      </c>
      <c r="D799" t="s">
        <v>1419</v>
      </c>
      <c r="E799" t="s">
        <v>1430</v>
      </c>
      <c r="G799" s="1">
        <v>42822.306875000002</v>
      </c>
    </row>
    <row r="800" spans="1:8">
      <c r="A800">
        <v>8.3073792323028506E+17</v>
      </c>
      <c r="B800" t="s">
        <v>5134</v>
      </c>
      <c r="C800" t="s">
        <v>18</v>
      </c>
      <c r="D800" t="s">
        <v>1419</v>
      </c>
      <c r="E800" t="s">
        <v>1431</v>
      </c>
      <c r="F800" t="s">
        <v>1163</v>
      </c>
      <c r="G800" s="1">
        <v>42778.471400462964</v>
      </c>
      <c r="H800" t="s">
        <v>1164</v>
      </c>
    </row>
    <row r="801" spans="1:8">
      <c r="A801">
        <v>8.2539634611494502E+17</v>
      </c>
      <c r="B801" t="s">
        <v>5135</v>
      </c>
      <c r="C801" t="s">
        <v>18</v>
      </c>
      <c r="D801" t="s">
        <v>1419</v>
      </c>
      <c r="E801" t="s">
        <v>1432</v>
      </c>
      <c r="G801" s="1">
        <v>42763.731458333335</v>
      </c>
    </row>
    <row r="802" spans="1:8">
      <c r="A802">
        <v>8.1754602002855501E+17</v>
      </c>
      <c r="B802" t="s">
        <v>5134</v>
      </c>
      <c r="C802" t="s">
        <v>18</v>
      </c>
      <c r="D802" t="s">
        <v>1419</v>
      </c>
      <c r="E802" t="s">
        <v>1433</v>
      </c>
      <c r="F802" t="s">
        <v>203</v>
      </c>
      <c r="G802" s="1">
        <v>42742.068692129629</v>
      </c>
      <c r="H802" t="s">
        <v>204</v>
      </c>
    </row>
    <row r="803" spans="1:8">
      <c r="A803">
        <v>8.1446058705285504E+17</v>
      </c>
      <c r="B803" t="s">
        <v>5135</v>
      </c>
      <c r="C803" t="s">
        <v>18</v>
      </c>
      <c r="D803" t="s">
        <v>1419</v>
      </c>
      <c r="E803" t="s">
        <v>1434</v>
      </c>
      <c r="F803" t="s">
        <v>1421</v>
      </c>
      <c r="G803" s="1">
        <v>42733.554513888892</v>
      </c>
      <c r="H803" t="s">
        <v>1422</v>
      </c>
    </row>
    <row r="804" spans="1:8">
      <c r="A804">
        <v>8.0920702059539994E+17</v>
      </c>
      <c r="B804" t="s">
        <v>5135</v>
      </c>
      <c r="C804" t="s">
        <v>18</v>
      </c>
      <c r="D804" t="s">
        <v>1419</v>
      </c>
      <c r="E804" t="s">
        <v>1435</v>
      </c>
      <c r="G804" s="1">
        <v>42719.057430555556</v>
      </c>
    </row>
    <row r="805" spans="1:8">
      <c r="A805">
        <v>7.9651040728023398E+17</v>
      </c>
      <c r="B805" t="s">
        <v>5135</v>
      </c>
      <c r="C805" t="s">
        <v>18</v>
      </c>
      <c r="D805" t="s">
        <v>1419</v>
      </c>
      <c r="E805" t="s">
        <v>1436</v>
      </c>
      <c r="G805" s="1">
        <v>42684.021458333336</v>
      </c>
    </row>
    <row r="806" spans="1:8">
      <c r="A806">
        <v>7.7949936290905702E+17</v>
      </c>
      <c r="B806" t="s">
        <v>5134</v>
      </c>
      <c r="C806" t="s">
        <v>18</v>
      </c>
      <c r="D806" t="s">
        <v>1419</v>
      </c>
      <c r="E806" t="s">
        <v>1437</v>
      </c>
      <c r="G806" s="1">
        <v>42637.079918981479</v>
      </c>
    </row>
    <row r="807" spans="1:8">
      <c r="A807">
        <v>7.4348816654441203E+17</v>
      </c>
      <c r="B807" t="s">
        <v>5135</v>
      </c>
      <c r="C807" t="s">
        <v>18</v>
      </c>
      <c r="D807" t="s">
        <v>1419</v>
      </c>
      <c r="E807" t="s">
        <v>1438</v>
      </c>
      <c r="G807" s="1">
        <v>42537.707939814813</v>
      </c>
    </row>
    <row r="808" spans="1:8">
      <c r="A808">
        <v>7.4281631109762995E+17</v>
      </c>
      <c r="B808" t="s">
        <v>5134</v>
      </c>
      <c r="C808" t="s">
        <v>18</v>
      </c>
      <c r="D808" t="s">
        <v>1419</v>
      </c>
      <c r="E808" t="s">
        <v>1439</v>
      </c>
      <c r="G808" s="1">
        <v>42535.853981481479</v>
      </c>
    </row>
    <row r="809" spans="1:8">
      <c r="A809">
        <v>8.8984814652796506E+17</v>
      </c>
      <c r="B809" t="s">
        <v>5134</v>
      </c>
      <c r="C809" t="s">
        <v>10</v>
      </c>
      <c r="D809" t="s">
        <v>1440</v>
      </c>
      <c r="E809" t="s">
        <v>1441</v>
      </c>
      <c r="F809" t="s">
        <v>1442</v>
      </c>
      <c r="G809" s="1">
        <v>42941.584548611114</v>
      </c>
      <c r="H809" t="s">
        <v>1443</v>
      </c>
    </row>
    <row r="810" spans="1:8">
      <c r="A810">
        <v>8.1505779302775104E+17</v>
      </c>
      <c r="B810" t="s">
        <v>5135</v>
      </c>
      <c r="C810" t="s">
        <v>15</v>
      </c>
      <c r="D810" t="s">
        <v>1444</v>
      </c>
      <c r="E810" t="s">
        <v>1445</v>
      </c>
      <c r="G810" s="1">
        <v>42735.202488425923</v>
      </c>
    </row>
    <row r="811" spans="1:8">
      <c r="A811">
        <v>8.5144269239956198E+17</v>
      </c>
      <c r="B811" t="s">
        <v>5134</v>
      </c>
      <c r="C811" t="s">
        <v>10</v>
      </c>
      <c r="D811" t="s">
        <v>1440</v>
      </c>
      <c r="E811" t="s">
        <v>1446</v>
      </c>
      <c r="G811" s="1">
        <v>42835.605682870373</v>
      </c>
    </row>
    <row r="812" spans="1:8">
      <c r="A812">
        <v>8.0334987976241498E+17</v>
      </c>
      <c r="B812" t="s">
        <v>5134</v>
      </c>
      <c r="C812" t="s">
        <v>18</v>
      </c>
      <c r="D812" t="s">
        <v>1440</v>
      </c>
      <c r="E812" t="s">
        <v>1447</v>
      </c>
      <c r="G812" s="1">
        <v>42702.894803240742</v>
      </c>
    </row>
    <row r="813" spans="1:8">
      <c r="A813">
        <v>8.5182770983128998E+17</v>
      </c>
      <c r="B813" t="s">
        <v>5134</v>
      </c>
      <c r="C813" t="s">
        <v>10</v>
      </c>
      <c r="D813" t="s">
        <v>1448</v>
      </c>
      <c r="E813" t="s">
        <v>1449</v>
      </c>
      <c r="G813" s="1">
        <v>42836.668124999997</v>
      </c>
    </row>
    <row r="814" spans="1:8">
      <c r="A814">
        <v>8.5182636044830298E+17</v>
      </c>
      <c r="B814" t="s">
        <v>5135</v>
      </c>
      <c r="C814" t="s">
        <v>10</v>
      </c>
      <c r="D814" t="s">
        <v>1448</v>
      </c>
      <c r="E814" t="s">
        <v>1450</v>
      </c>
      <c r="G814" s="1">
        <v>42836.664409722223</v>
      </c>
    </row>
    <row r="815" spans="1:8">
      <c r="A815">
        <v>8.8673275137802598E+17</v>
      </c>
      <c r="B815" t="s">
        <v>5134</v>
      </c>
      <c r="C815" t="s">
        <v>18</v>
      </c>
      <c r="D815" t="s">
        <v>1451</v>
      </c>
      <c r="E815" t="s">
        <v>1452</v>
      </c>
      <c r="F815" t="s">
        <v>1453</v>
      </c>
      <c r="G815" s="1">
        <v>42932.987696759257</v>
      </c>
      <c r="H815" t="s">
        <v>1454</v>
      </c>
    </row>
    <row r="816" spans="1:8">
      <c r="A816">
        <v>8.7246504781720294E+17</v>
      </c>
      <c r="B816" t="s">
        <v>5134</v>
      </c>
      <c r="C816" t="s">
        <v>7</v>
      </c>
      <c r="D816" t="s">
        <v>1455</v>
      </c>
      <c r="E816" t="s">
        <v>1456</v>
      </c>
      <c r="G816" s="1">
        <v>42893.616331018522</v>
      </c>
    </row>
    <row r="817" spans="1:8">
      <c r="A817">
        <v>6.27056472036384E+17</v>
      </c>
      <c r="B817" t="s">
        <v>5135</v>
      </c>
      <c r="C817" t="s">
        <v>10</v>
      </c>
      <c r="D817" t="s">
        <v>1457</v>
      </c>
      <c r="E817" t="s">
        <v>1458</v>
      </c>
      <c r="G817" s="1">
        <v>42216.417673611111</v>
      </c>
    </row>
    <row r="818" spans="1:8">
      <c r="A818">
        <v>3.3218252952215898E+17</v>
      </c>
      <c r="B818" t="s">
        <v>5134</v>
      </c>
      <c r="C818" t="s">
        <v>10</v>
      </c>
      <c r="D818" t="s">
        <v>1457</v>
      </c>
      <c r="E818" t="e">
        <f>_xlfn.SINGLE(united I am following u. if you want to keep me from making Another airline like _xlfn.SINGLE(AmericanAir My preferred airline. u must fix This))</f>
        <v>#NAME?</v>
      </c>
      <c r="F818" t="s">
        <v>1459</v>
      </c>
      <c r="G818" s="1">
        <v>41402.720613425925</v>
      </c>
      <c r="H818" t="s">
        <v>266</v>
      </c>
    </row>
    <row r="819" spans="1:8">
      <c r="A819">
        <v>3.3217981915452998E+17</v>
      </c>
      <c r="B819" t="s">
        <v>5134</v>
      </c>
      <c r="C819" t="s">
        <v>10</v>
      </c>
      <c r="D819" t="s">
        <v>1457</v>
      </c>
      <c r="E819" t="e">
        <f>united I have just shared My Experience with you. if you want to make good on it. you Please contact me.</f>
        <v>#NAME?</v>
      </c>
      <c r="F819" t="s">
        <v>1460</v>
      </c>
      <c r="G819" s="1">
        <v>41402.713136574072</v>
      </c>
      <c r="H819" t="s">
        <v>266</v>
      </c>
    </row>
    <row r="820" spans="1:8">
      <c r="A820">
        <v>3.3217747092728198E+17</v>
      </c>
      <c r="B820" t="s">
        <v>5134</v>
      </c>
      <c r="C820" t="s">
        <v>10</v>
      </c>
      <c r="D820" t="s">
        <v>1457</v>
      </c>
      <c r="E820" t="s">
        <v>1461</v>
      </c>
      <c r="F820" t="s">
        <v>1462</v>
      </c>
      <c r="G820" s="1">
        <v>41402.706655092596</v>
      </c>
      <c r="H820" t="s">
        <v>266</v>
      </c>
    </row>
    <row r="821" spans="1:8">
      <c r="A821">
        <v>3.3217739818546701E+17</v>
      </c>
      <c r="B821" t="s">
        <v>5134</v>
      </c>
      <c r="C821" t="s">
        <v>10</v>
      </c>
      <c r="D821" t="s">
        <v>1457</v>
      </c>
      <c r="E821" t="s">
        <v>1463</v>
      </c>
      <c r="F821" t="s">
        <v>1464</v>
      </c>
      <c r="G821" s="1">
        <v>41402.706446759257</v>
      </c>
      <c r="H821" t="s">
        <v>266</v>
      </c>
    </row>
    <row r="822" spans="1:8">
      <c r="A822">
        <v>2.8514438856744099E+17</v>
      </c>
      <c r="B822" t="s">
        <v>5135</v>
      </c>
      <c r="C822" t="s">
        <v>10</v>
      </c>
      <c r="D822" t="s">
        <v>1457</v>
      </c>
      <c r="E822" t="s">
        <v>1465</v>
      </c>
      <c r="G822" s="1">
        <v>41272.920069444444</v>
      </c>
    </row>
    <row r="823" spans="1:8">
      <c r="A823">
        <v>5.03637206863728E+17</v>
      </c>
      <c r="B823" t="s">
        <v>5134</v>
      </c>
      <c r="C823" t="s">
        <v>18</v>
      </c>
      <c r="D823" t="s">
        <v>1466</v>
      </c>
      <c r="E823" t="s">
        <v>1467</v>
      </c>
      <c r="F823" t="s">
        <v>1468</v>
      </c>
      <c r="G823" s="1">
        <v>41875.845381944448</v>
      </c>
      <c r="H823" t="s">
        <v>517</v>
      </c>
    </row>
    <row r="824" spans="1:8">
      <c r="A824">
        <v>8.8557404632630797E+17</v>
      </c>
      <c r="B824" t="s">
        <v>5135</v>
      </c>
      <c r="C824" t="s">
        <v>15</v>
      </c>
      <c r="D824" t="s">
        <v>1469</v>
      </c>
      <c r="E824" t="s">
        <v>1470</v>
      </c>
      <c r="G824" s="1">
        <v>42929.790277777778</v>
      </c>
    </row>
    <row r="825" spans="1:8">
      <c r="A825">
        <v>8.7428038131026701E+17</v>
      </c>
      <c r="B825" t="s">
        <v>5135</v>
      </c>
      <c r="C825" t="s">
        <v>18</v>
      </c>
      <c r="D825" t="s">
        <v>1471</v>
      </c>
      <c r="E825" t="s">
        <v>1472</v>
      </c>
      <c r="G825" s="1">
        <v>42898.625694444447</v>
      </c>
    </row>
    <row r="826" spans="1:8">
      <c r="A826">
        <v>8.5156041505821402E+17</v>
      </c>
      <c r="B826" t="s">
        <v>5134</v>
      </c>
      <c r="C826" t="s">
        <v>10</v>
      </c>
      <c r="D826" t="s">
        <v>1473</v>
      </c>
      <c r="E826" t="s">
        <v>1474</v>
      </c>
      <c r="G826" s="1">
        <v>42835.930532407408</v>
      </c>
    </row>
    <row r="827" spans="1:8">
      <c r="A827">
        <v>9.1337762624442701E+17</v>
      </c>
      <c r="B827" t="s">
        <v>5135</v>
      </c>
      <c r="C827" t="s">
        <v>15</v>
      </c>
      <c r="D827" t="s">
        <v>1475</v>
      </c>
      <c r="E827" t="s">
        <v>1476</v>
      </c>
      <c r="G827" s="1">
        <v>43006.513541666667</v>
      </c>
    </row>
    <row r="828" spans="1:8">
      <c r="A828">
        <v>8.5164299070772403E+17</v>
      </c>
      <c r="B828" t="s">
        <v>5135</v>
      </c>
      <c r="C828" t="s">
        <v>18</v>
      </c>
      <c r="D828" t="s">
        <v>1477</v>
      </c>
      <c r="E828" t="e">
        <f>_xlfn.SINGLE(KelliConan _xlfn.SINGLE(Delta ok I wouldn\u2019t take it that far haha.))</f>
        <v>#NAME?</v>
      </c>
      <c r="F828" t="s">
        <v>1478</v>
      </c>
      <c r="G828" s="1">
        <v>42836.158402777779</v>
      </c>
      <c r="H828" t="s">
        <v>1479</v>
      </c>
    </row>
    <row r="829" spans="1:8">
      <c r="A829">
        <v>7.2040701482056397E+17</v>
      </c>
      <c r="B829" t="s">
        <v>5134</v>
      </c>
      <c r="C829" t="s">
        <v>38</v>
      </c>
      <c r="D829" t="s">
        <v>1477</v>
      </c>
      <c r="E829" t="s">
        <v>1480</v>
      </c>
      <c r="G829" s="1">
        <v>42474.016099537039</v>
      </c>
    </row>
    <row r="830" spans="1:8">
      <c r="A830">
        <v>8.5156088829756595E+17</v>
      </c>
      <c r="B830" t="s">
        <v>5134</v>
      </c>
      <c r="C830" t="s">
        <v>10</v>
      </c>
      <c r="D830" t="s">
        <v>1481</v>
      </c>
      <c r="E830" t="s">
        <v>1482</v>
      </c>
      <c r="G830" s="1">
        <v>42835.931840277779</v>
      </c>
    </row>
    <row r="831" spans="1:8">
      <c r="A831">
        <v>8.8963812666629696E+17</v>
      </c>
      <c r="B831" t="s">
        <v>5134</v>
      </c>
      <c r="C831" t="s">
        <v>10</v>
      </c>
      <c r="D831" t="s">
        <v>1483</v>
      </c>
      <c r="E831" t="s">
        <v>1484</v>
      </c>
      <c r="G831" s="1">
        <v>42941.004999999997</v>
      </c>
    </row>
    <row r="832" spans="1:8">
      <c r="A832">
        <v>7.4534554890800294E+17</v>
      </c>
      <c r="B832" t="s">
        <v>5134</v>
      </c>
      <c r="C832" t="s">
        <v>41</v>
      </c>
      <c r="D832" t="s">
        <v>1485</v>
      </c>
      <c r="E832" t="s">
        <v>1486</v>
      </c>
      <c r="F832" t="s">
        <v>1487</v>
      </c>
      <c r="G832" s="1">
        <v>42542.833344907405</v>
      </c>
      <c r="H832" t="s">
        <v>1488</v>
      </c>
    </row>
    <row r="833" spans="1:8">
      <c r="A833">
        <v>7.4525284229902298E+17</v>
      </c>
      <c r="B833" t="s">
        <v>5134</v>
      </c>
      <c r="C833" t="s">
        <v>41</v>
      </c>
      <c r="D833" t="s">
        <v>1485</v>
      </c>
      <c r="E833" t="s">
        <v>1489</v>
      </c>
      <c r="F833" t="s">
        <v>1478</v>
      </c>
      <c r="G833" s="1">
        <v>42542.577523148146</v>
      </c>
      <c r="H833" t="s">
        <v>1479</v>
      </c>
    </row>
    <row r="834" spans="1:8">
      <c r="A834">
        <v>7.4520595242552499E+17</v>
      </c>
      <c r="B834" t="s">
        <v>5134</v>
      </c>
      <c r="C834" t="s">
        <v>41</v>
      </c>
      <c r="D834" t="s">
        <v>1485</v>
      </c>
      <c r="E834" t="s">
        <v>1490</v>
      </c>
      <c r="F834" t="s">
        <v>1028</v>
      </c>
      <c r="G834" s="1">
        <v>42542.448125000003</v>
      </c>
      <c r="H834" t="s">
        <v>338</v>
      </c>
    </row>
    <row r="835" spans="1:8">
      <c r="A835">
        <v>7.4513696172832294E+17</v>
      </c>
      <c r="B835" t="s">
        <v>5134</v>
      </c>
      <c r="C835" t="s">
        <v>41</v>
      </c>
      <c r="D835" t="s">
        <v>1485</v>
      </c>
      <c r="E835" t="s">
        <v>1491</v>
      </c>
      <c r="F835" t="s">
        <v>1028</v>
      </c>
      <c r="G835" s="1">
        <v>42542.257754629631</v>
      </c>
      <c r="H835" t="s">
        <v>338</v>
      </c>
    </row>
    <row r="836" spans="1:8">
      <c r="A836">
        <v>7.4509631097021197E+17</v>
      </c>
      <c r="B836" t="s">
        <v>5134</v>
      </c>
      <c r="C836" t="s">
        <v>41</v>
      </c>
      <c r="D836" t="s">
        <v>1485</v>
      </c>
      <c r="E836" t="e">
        <f>_xlfn.SINGLE(emmuhwright _xlfn.SINGLE(jetblue I sure am..\n\nApproaching hour number [7]!It\u2019s Been a fantastically Awful experience.))</f>
        <v>#NAME?</v>
      </c>
      <c r="F836" t="s">
        <v>1028</v>
      </c>
      <c r="G836" s="1">
        <v>42542.145578703705</v>
      </c>
      <c r="H836" t="s">
        <v>338</v>
      </c>
    </row>
    <row r="837" spans="1:8">
      <c r="A837">
        <v>7.4506240232504499E+17</v>
      </c>
      <c r="B837" t="s">
        <v>5134</v>
      </c>
      <c r="C837" t="s">
        <v>41</v>
      </c>
      <c r="D837" t="s">
        <v>1485</v>
      </c>
      <c r="E837" t="s">
        <v>1492</v>
      </c>
      <c r="F837" t="s">
        <v>1028</v>
      </c>
      <c r="G837" s="1">
        <v>42542.052002314813</v>
      </c>
      <c r="H837" t="s">
        <v>338</v>
      </c>
    </row>
    <row r="838" spans="1:8">
      <c r="A838">
        <v>8.5155832275922496E+17</v>
      </c>
      <c r="B838" t="s">
        <v>5134</v>
      </c>
      <c r="C838" t="s">
        <v>10</v>
      </c>
      <c r="D838" t="s">
        <v>1493</v>
      </c>
      <c r="E838" t="s">
        <v>1494</v>
      </c>
      <c r="G838" s="1">
        <v>42835.924756944441</v>
      </c>
    </row>
    <row r="839" spans="1:8">
      <c r="A839">
        <v>9.0271746268852595E+17</v>
      </c>
      <c r="B839" t="s">
        <v>5134</v>
      </c>
      <c r="C839" t="s">
        <v>15</v>
      </c>
      <c r="D839" t="s">
        <v>1495</v>
      </c>
      <c r="E839" t="s">
        <v>1496</v>
      </c>
      <c r="G839" s="1">
        <v>42977.097094907411</v>
      </c>
    </row>
    <row r="840" spans="1:8">
      <c r="A840">
        <v>7.8269820664788902E+17</v>
      </c>
      <c r="B840" t="s">
        <v>5134</v>
      </c>
      <c r="C840" t="s">
        <v>10</v>
      </c>
      <c r="D840" t="s">
        <v>1497</v>
      </c>
      <c r="E840" t="e">
        <f>_xlfn.SINGLE(lufthansa nails it Every time. _xlfn.SINGLE(united is dope.))</f>
        <v>#NAME?</v>
      </c>
      <c r="F840" t="s">
        <v>283</v>
      </c>
      <c r="G840" s="1">
        <v>42645.907037037039</v>
      </c>
      <c r="H840" t="s">
        <v>27</v>
      </c>
    </row>
    <row r="841" spans="1:8">
      <c r="A841">
        <v>7.5102550134765094E+17</v>
      </c>
      <c r="B841" t="s">
        <v>5134</v>
      </c>
      <c r="C841" t="s">
        <v>18</v>
      </c>
      <c r="D841" t="s">
        <v>1498</v>
      </c>
      <c r="E841" t="s">
        <v>1499</v>
      </c>
      <c r="F841" t="s">
        <v>782</v>
      </c>
      <c r="G841" s="1">
        <v>42558.507025462961</v>
      </c>
      <c r="H841" t="s">
        <v>564</v>
      </c>
    </row>
    <row r="842" spans="1:8">
      <c r="A842">
        <v>7.6016563681116096E+17</v>
      </c>
      <c r="B842" t="s">
        <v>5134</v>
      </c>
      <c r="C842" t="s">
        <v>41</v>
      </c>
      <c r="D842" t="s">
        <v>1500</v>
      </c>
      <c r="E842" t="s">
        <v>1501</v>
      </c>
      <c r="F842" t="s">
        <v>241</v>
      </c>
      <c r="G842" s="1">
        <v>42583.728993055556</v>
      </c>
      <c r="H842" t="s">
        <v>242</v>
      </c>
    </row>
    <row r="843" spans="1:8">
      <c r="A843">
        <v>8.9334027503203904E+17</v>
      </c>
      <c r="B843" t="s">
        <v>5134</v>
      </c>
      <c r="C843" t="s">
        <v>15</v>
      </c>
      <c r="D843" t="s">
        <v>1502</v>
      </c>
      <c r="E843" t="s">
        <v>1503</v>
      </c>
      <c r="F843" t="s">
        <v>1504</v>
      </c>
      <c r="G843" s="1">
        <v>42951.220983796295</v>
      </c>
      <c r="H843" t="s">
        <v>1505</v>
      </c>
    </row>
    <row r="844" spans="1:8">
      <c r="A844">
        <v>6.7074369217342195E+17</v>
      </c>
      <c r="B844" t="s">
        <v>5134</v>
      </c>
      <c r="C844" t="s">
        <v>7</v>
      </c>
      <c r="D844" t="s">
        <v>1506</v>
      </c>
      <c r="E844" t="s">
        <v>1507</v>
      </c>
      <c r="F844" t="s">
        <v>1508</v>
      </c>
      <c r="G844" s="1">
        <v>42336.971435185187</v>
      </c>
      <c r="H844" t="s">
        <v>564</v>
      </c>
    </row>
    <row r="845" spans="1:8">
      <c r="A845">
        <v>9.2223295145429402E+17</v>
      </c>
      <c r="B845" t="s">
        <v>5134</v>
      </c>
      <c r="C845" t="s">
        <v>10</v>
      </c>
      <c r="D845" t="s">
        <v>1509</v>
      </c>
      <c r="E845" t="s">
        <v>1510</v>
      </c>
      <c r="G845" s="1">
        <v>43030.949583333335</v>
      </c>
    </row>
    <row r="846" spans="1:8">
      <c r="A846">
        <v>9.1859402993536602E+17</v>
      </c>
      <c r="B846" t="s">
        <v>5134</v>
      </c>
      <c r="C846" t="s">
        <v>10</v>
      </c>
      <c r="D846" t="s">
        <v>1511</v>
      </c>
      <c r="E846" t="e">
        <f>united I ate sephen</f>
        <v>#NAME?</v>
      </c>
      <c r="F846" t="s">
        <v>782</v>
      </c>
      <c r="G846" s="1">
        <v>43020.908078703702</v>
      </c>
      <c r="H846" t="s">
        <v>564</v>
      </c>
    </row>
    <row r="847" spans="1:8">
      <c r="A847">
        <v>3.8513169523974899E+17</v>
      </c>
      <c r="B847" t="s">
        <v>5134</v>
      </c>
      <c r="C847" t="s">
        <v>38</v>
      </c>
      <c r="D847" t="s">
        <v>1511</v>
      </c>
      <c r="E847" t="s">
        <v>1512</v>
      </c>
      <c r="G847" s="1">
        <v>41548.832476851851</v>
      </c>
    </row>
    <row r="848" spans="1:8">
      <c r="A848">
        <v>7.8881841231097805E+17</v>
      </c>
      <c r="B848" t="s">
        <v>5135</v>
      </c>
      <c r="C848" t="s">
        <v>38</v>
      </c>
      <c r="D848" t="s">
        <v>1513</v>
      </c>
      <c r="E848" t="s">
        <v>1514</v>
      </c>
      <c r="G848" s="1">
        <v>42662.795590277776</v>
      </c>
    </row>
    <row r="849" spans="1:8">
      <c r="A849">
        <v>7.8881638356386995E+17</v>
      </c>
      <c r="B849" t="s">
        <v>5134</v>
      </c>
      <c r="C849" t="s">
        <v>38</v>
      </c>
      <c r="D849" t="s">
        <v>1513</v>
      </c>
      <c r="E849" t="s">
        <v>1515</v>
      </c>
      <c r="G849" s="1">
        <v>42662.789988425924</v>
      </c>
    </row>
    <row r="850" spans="1:8">
      <c r="A850">
        <v>7.1684549579296704E+17</v>
      </c>
      <c r="B850" t="s">
        <v>5134</v>
      </c>
      <c r="C850" t="s">
        <v>38</v>
      </c>
      <c r="D850" t="s">
        <v>1513</v>
      </c>
      <c r="E850" t="e">
        <f>_xlfn.SINGLE(MattDennebaum _xlfn.SINGLE(VirginAmerica probably the Alaska acquisition preparations.))</f>
        <v>#NAME?</v>
      </c>
      <c r="F850" t="s">
        <v>1516</v>
      </c>
      <c r="G850" s="1">
        <v>42464.18818287037</v>
      </c>
      <c r="H850" t="s">
        <v>1517</v>
      </c>
    </row>
    <row r="851" spans="1:8">
      <c r="A851">
        <v>9.0659342989071898E+17</v>
      </c>
      <c r="B851" t="s">
        <v>5134</v>
      </c>
      <c r="C851" t="s">
        <v>18</v>
      </c>
      <c r="D851" t="s">
        <v>1518</v>
      </c>
      <c r="E851" t="e">
        <f>Delta is it open for inbound Flights?</f>
        <v>#NAME?</v>
      </c>
      <c r="G851" s="1">
        <v>42987.792731481481</v>
      </c>
    </row>
    <row r="852" spans="1:8">
      <c r="A852">
        <v>5.3729364603149498E+17</v>
      </c>
      <c r="B852" t="s">
        <v>5135</v>
      </c>
      <c r="C852" t="s">
        <v>7</v>
      </c>
      <c r="D852" t="s">
        <v>1519</v>
      </c>
      <c r="E852" t="e">
        <f>_xlfn.SINGLE(_DrewKyle _xlfn.SINGLE(AmericanAir Thanks for caring Drew. I will keep you posted.))</f>
        <v>#NAME?</v>
      </c>
      <c r="G852" s="1">
        <v>41968.719467592593</v>
      </c>
    </row>
    <row r="853" spans="1:8">
      <c r="A853">
        <v>5.3697767248917197E+17</v>
      </c>
      <c r="B853" t="s">
        <v>5134</v>
      </c>
      <c r="C853" t="s">
        <v>7</v>
      </c>
      <c r="D853" t="s">
        <v>1519</v>
      </c>
      <c r="E853" t="s">
        <v>1520</v>
      </c>
      <c r="G853" s="1">
        <v>41967.847546296296</v>
      </c>
    </row>
    <row r="854" spans="1:8">
      <c r="A854">
        <v>5.3678112779758701E+17</v>
      </c>
      <c r="B854" t="s">
        <v>5134</v>
      </c>
      <c r="C854" t="s">
        <v>7</v>
      </c>
      <c r="D854" t="s">
        <v>1519</v>
      </c>
      <c r="E854" t="s">
        <v>1521</v>
      </c>
      <c r="G854" s="1">
        <v>41967.305185185185</v>
      </c>
    </row>
    <row r="855" spans="1:8">
      <c r="A855">
        <v>7.82726137541632E+17</v>
      </c>
      <c r="B855" t="s">
        <v>5135</v>
      </c>
      <c r="C855" t="s">
        <v>10</v>
      </c>
      <c r="D855" t="s">
        <v>1522</v>
      </c>
      <c r="E855" t="s">
        <v>1523</v>
      </c>
      <c r="G855" s="1">
        <v>42645.984120370369</v>
      </c>
    </row>
    <row r="856" spans="1:8">
      <c r="A856">
        <v>8.6124300562949696E+17</v>
      </c>
      <c r="B856" t="s">
        <v>5134</v>
      </c>
      <c r="C856" t="s">
        <v>7</v>
      </c>
      <c r="D856" t="s">
        <v>1524</v>
      </c>
      <c r="E856" t="e">
        <f>_xlfn.SINGLE(SecretFlying _xlfn.SINGLE(Finnair _xlfn.SINGLE(AmericanAir _xlfn.SINGLE(cjballer21))))</f>
        <v>#NAME?</v>
      </c>
      <c r="G856" s="1">
        <v>42862.649398148147</v>
      </c>
    </row>
    <row r="857" spans="1:8">
      <c r="A857">
        <v>5.4793812685411501E+17</v>
      </c>
      <c r="B857" t="s">
        <v>5135</v>
      </c>
      <c r="C857" t="s">
        <v>10</v>
      </c>
      <c r="D857" t="s">
        <v>1525</v>
      </c>
      <c r="E857" t="s">
        <v>1526</v>
      </c>
      <c r="F857" t="s">
        <v>1527</v>
      </c>
      <c r="G857" s="1">
        <v>41998.092638888891</v>
      </c>
      <c r="H857" t="s">
        <v>564</v>
      </c>
    </row>
    <row r="858" spans="1:8">
      <c r="A858">
        <v>8.8698342750897702E+17</v>
      </c>
      <c r="B858" t="s">
        <v>5134</v>
      </c>
      <c r="C858" t="s">
        <v>18</v>
      </c>
      <c r="D858" t="s">
        <v>1528</v>
      </c>
      <c r="E858" t="s">
        <v>1529</v>
      </c>
      <c r="G858" s="1">
        <v>42933.679432870369</v>
      </c>
    </row>
    <row r="859" spans="1:8">
      <c r="A859">
        <v>3.2369303568478202E+17</v>
      </c>
      <c r="B859" t="s">
        <v>5134</v>
      </c>
      <c r="C859" t="s">
        <v>10</v>
      </c>
      <c r="D859" t="s">
        <v>1530</v>
      </c>
      <c r="E859" t="s">
        <v>1531</v>
      </c>
      <c r="G859" s="1">
        <v>41379.294074074074</v>
      </c>
    </row>
    <row r="860" spans="1:8">
      <c r="A860">
        <v>7.6679446285288602E+17</v>
      </c>
      <c r="B860" t="s">
        <v>5134</v>
      </c>
      <c r="C860" t="s">
        <v>15</v>
      </c>
      <c r="D860" t="s">
        <v>1532</v>
      </c>
      <c r="E860" t="s">
        <v>1533</v>
      </c>
      <c r="G860" s="1">
        <v>42602.021064814813</v>
      </c>
    </row>
    <row r="861" spans="1:8">
      <c r="A861">
        <v>7.7978938193451405E+17</v>
      </c>
      <c r="B861" t="s">
        <v>5135</v>
      </c>
      <c r="C861" t="s">
        <v>10</v>
      </c>
      <c r="D861" t="s">
        <v>1534</v>
      </c>
      <c r="E861" t="e">
        <f>_xlfn.SINGLE(united they could teach something to the gate agent that boarded the Denver flight out of D21), How to smile. he was angry at the world.</f>
        <v>#NAME?</v>
      </c>
      <c r="G861" s="1">
        <v>42637.880219907405</v>
      </c>
    </row>
    <row r="862" spans="1:8">
      <c r="A862">
        <v>8.4241563502397402E+17</v>
      </c>
      <c r="B862" t="s">
        <v>5135</v>
      </c>
      <c r="C862" t="s">
        <v>15</v>
      </c>
      <c r="D862" t="s">
        <v>1535</v>
      </c>
      <c r="E862" t="s">
        <v>1536</v>
      </c>
      <c r="G862" s="1">
        <v>42810.695752314816</v>
      </c>
    </row>
    <row r="863" spans="1:8">
      <c r="A863">
        <v>4.2174043228906701E+17</v>
      </c>
      <c r="B863" t="s">
        <v>5134</v>
      </c>
      <c r="C863" t="s">
        <v>10</v>
      </c>
      <c r="D863" t="s">
        <v>1534</v>
      </c>
      <c r="E863" t="s">
        <v>1537</v>
      </c>
      <c r="G863" s="1">
        <v>41649.853344907409</v>
      </c>
    </row>
    <row r="864" spans="1:8">
      <c r="A864">
        <v>7.1880730020352397E+17</v>
      </c>
      <c r="B864" t="s">
        <v>5134</v>
      </c>
      <c r="C864" t="s">
        <v>10</v>
      </c>
      <c r="D864" t="s">
        <v>1535</v>
      </c>
      <c r="E864" t="e">
        <f>united all the waffle cookies in the world</f>
        <v>#NAME?</v>
      </c>
      <c r="G864" s="1">
        <v>42469.601724537039</v>
      </c>
    </row>
    <row r="865" spans="1:8">
      <c r="A865">
        <v>7.4332847023996896E+16</v>
      </c>
      <c r="B865" t="s">
        <v>5135</v>
      </c>
      <c r="C865" t="s">
        <v>15</v>
      </c>
      <c r="D865" t="s">
        <v>1535</v>
      </c>
      <c r="E865" t="s">
        <v>1538</v>
      </c>
      <c r="G865" s="1">
        <v>40691.191041666665</v>
      </c>
    </row>
    <row r="866" spans="1:8">
      <c r="A866">
        <v>8.3232959261450995E+17</v>
      </c>
      <c r="B866" t="s">
        <v>5134</v>
      </c>
      <c r="C866" t="s">
        <v>10</v>
      </c>
      <c r="D866" t="s">
        <v>1539</v>
      </c>
      <c r="E866" t="s">
        <v>1180</v>
      </c>
      <c r="G866" s="1">
        <v>42782.863576388889</v>
      </c>
    </row>
    <row r="867" spans="1:8">
      <c r="A867">
        <v>6.8800238462309504E+17</v>
      </c>
      <c r="B867" t="s">
        <v>5134</v>
      </c>
      <c r="C867" t="s">
        <v>15</v>
      </c>
      <c r="D867" t="s">
        <v>1540</v>
      </c>
      <c r="E867" t="s">
        <v>1541</v>
      </c>
      <c r="F867" t="s">
        <v>279</v>
      </c>
      <c r="G867" s="1">
        <v>42384.596354166664</v>
      </c>
      <c r="H867" t="s">
        <v>280</v>
      </c>
    </row>
    <row r="868" spans="1:8">
      <c r="A868">
        <v>8.5162740693491302E+17</v>
      </c>
      <c r="B868" t="s">
        <v>5134</v>
      </c>
      <c r="C868" t="s">
        <v>10</v>
      </c>
      <c r="D868" t="s">
        <v>1542</v>
      </c>
      <c r="E868" t="s">
        <v>498</v>
      </c>
      <c r="G868" s="1">
        <v>42836.115393518521</v>
      </c>
    </row>
    <row r="869" spans="1:8">
      <c r="A869">
        <v>6.9321293125797798E+17</v>
      </c>
      <c r="B869" t="s">
        <v>5135</v>
      </c>
      <c r="C869" t="s">
        <v>18</v>
      </c>
      <c r="D869" t="s">
        <v>1543</v>
      </c>
      <c r="E869" t="s">
        <v>1544</v>
      </c>
      <c r="F869" t="s">
        <v>1545</v>
      </c>
      <c r="G869" s="1">
        <v>42398.974722222221</v>
      </c>
      <c r="H869" t="s">
        <v>280</v>
      </c>
    </row>
    <row r="870" spans="1:8">
      <c r="A870">
        <v>8.3403592079810099E+17</v>
      </c>
      <c r="B870" t="s">
        <v>5134</v>
      </c>
      <c r="C870" t="s">
        <v>15</v>
      </c>
      <c r="D870" t="s">
        <v>1546</v>
      </c>
      <c r="E870" t="s">
        <v>1547</v>
      </c>
      <c r="G870" s="1">
        <v>42787.572141203702</v>
      </c>
    </row>
    <row r="871" spans="1:8">
      <c r="A871">
        <v>8.8620312815201805E+17</v>
      </c>
      <c r="B871" t="s">
        <v>5134</v>
      </c>
      <c r="C871" t="s">
        <v>10</v>
      </c>
      <c r="D871" t="s">
        <v>1548</v>
      </c>
      <c r="E871" t="s">
        <v>37</v>
      </c>
      <c r="G871" s="1">
        <v>42931.52621527778</v>
      </c>
    </row>
    <row r="872" spans="1:8">
      <c r="A872">
        <v>9.1886531106707802E+17</v>
      </c>
      <c r="B872" t="s">
        <v>5135</v>
      </c>
      <c r="C872" t="s">
        <v>7</v>
      </c>
      <c r="D872" t="s">
        <v>1549</v>
      </c>
      <c r="E872" t="s">
        <v>1550</v>
      </c>
      <c r="G872" s="1">
        <v>43021.656666666669</v>
      </c>
    </row>
    <row r="873" spans="1:8">
      <c r="A873">
        <v>8.9432805157579494E+17</v>
      </c>
      <c r="B873" t="s">
        <v>5134</v>
      </c>
      <c r="C873" t="s">
        <v>18</v>
      </c>
      <c r="D873" t="s">
        <v>1551</v>
      </c>
      <c r="E873" t="s">
        <v>1552</v>
      </c>
      <c r="F873" t="s">
        <v>495</v>
      </c>
      <c r="G873" s="1">
        <v>42953.94672453704</v>
      </c>
      <c r="H873" t="s">
        <v>496</v>
      </c>
    </row>
    <row r="874" spans="1:8">
      <c r="A874">
        <v>8.5089728157432998E+17</v>
      </c>
      <c r="B874" t="s">
        <v>5135</v>
      </c>
      <c r="C874" t="s">
        <v>18</v>
      </c>
      <c r="D874" t="s">
        <v>1551</v>
      </c>
      <c r="E874" t="s">
        <v>1553</v>
      </c>
      <c r="F874" t="s">
        <v>265</v>
      </c>
      <c r="G874" s="1">
        <v>42834.100636574076</v>
      </c>
      <c r="H874" t="s">
        <v>266</v>
      </c>
    </row>
    <row r="875" spans="1:8">
      <c r="A875">
        <v>8.4858916848979904E+17</v>
      </c>
      <c r="B875" t="s">
        <v>5135</v>
      </c>
      <c r="C875" t="s">
        <v>18</v>
      </c>
      <c r="D875" t="s">
        <v>1551</v>
      </c>
      <c r="E875" t="s">
        <v>1554</v>
      </c>
      <c r="F875" t="s">
        <v>265</v>
      </c>
      <c r="G875" s="1">
        <v>42827.731458333335</v>
      </c>
      <c r="H875" t="s">
        <v>266</v>
      </c>
    </row>
    <row r="876" spans="1:8">
      <c r="A876">
        <v>8.5146174843148595E+17</v>
      </c>
      <c r="B876" t="s">
        <v>5134</v>
      </c>
      <c r="C876" t="s">
        <v>10</v>
      </c>
      <c r="D876" t="s">
        <v>1555</v>
      </c>
      <c r="E876" t="s">
        <v>498</v>
      </c>
      <c r="G876" s="1">
        <v>42835.658263888887</v>
      </c>
    </row>
    <row r="877" spans="1:8">
      <c r="A877">
        <v>8.7554995621143296E+17</v>
      </c>
      <c r="B877" t="s">
        <v>5134</v>
      </c>
      <c r="C877" t="s">
        <v>18</v>
      </c>
      <c r="D877" t="s">
        <v>1556</v>
      </c>
      <c r="E877" t="s">
        <v>1557</v>
      </c>
      <c r="G877" s="1">
        <v>42902.129062499997</v>
      </c>
    </row>
    <row r="878" spans="1:8">
      <c r="A878">
        <v>7.5632078655894694E+17</v>
      </c>
      <c r="B878" t="s">
        <v>5134</v>
      </c>
      <c r="C878" t="s">
        <v>7</v>
      </c>
      <c r="D878" t="s">
        <v>1558</v>
      </c>
      <c r="E878" t="s">
        <v>1559</v>
      </c>
      <c r="G878" s="1">
        <v>42573.11922453704</v>
      </c>
    </row>
    <row r="879" spans="1:8">
      <c r="A879">
        <v>8.1164595684839398E+17</v>
      </c>
      <c r="B879" t="s">
        <v>5134</v>
      </c>
      <c r="C879" t="s">
        <v>18</v>
      </c>
      <c r="D879" t="s">
        <v>1560</v>
      </c>
      <c r="E879" t="s">
        <v>172</v>
      </c>
      <c r="G879" s="1">
        <v>42725.787615740737</v>
      </c>
    </row>
    <row r="880" spans="1:8">
      <c r="A880">
        <v>8.1174811783810995E+17</v>
      </c>
      <c r="B880" t="s">
        <v>5135</v>
      </c>
      <c r="C880" t="s">
        <v>18</v>
      </c>
      <c r="D880" t="s">
        <v>1561</v>
      </c>
      <c r="E880" t="s">
        <v>1276</v>
      </c>
      <c r="G880" s="1">
        <v>42726.069525462961</v>
      </c>
    </row>
    <row r="881" spans="1:8">
      <c r="A881">
        <v>8.5186788354193805E+17</v>
      </c>
      <c r="B881" t="s">
        <v>5134</v>
      </c>
      <c r="C881" t="s">
        <v>10</v>
      </c>
      <c r="D881" t="s">
        <v>1562</v>
      </c>
      <c r="E881" t="s">
        <v>1563</v>
      </c>
      <c r="G881" s="1">
        <v>42836.778993055559</v>
      </c>
    </row>
    <row r="882" spans="1:8">
      <c r="A882">
        <v>5.8236784311681805E+17</v>
      </c>
      <c r="B882" t="s">
        <v>5134</v>
      </c>
      <c r="C882" t="s">
        <v>38</v>
      </c>
      <c r="D882" t="s">
        <v>1564</v>
      </c>
      <c r="E882" t="s">
        <v>1565</v>
      </c>
      <c r="G882" s="1">
        <v>42093.100555555553</v>
      </c>
    </row>
    <row r="883" spans="1:8">
      <c r="A883">
        <v>5.41772203441E+17</v>
      </c>
      <c r="B883" t="s">
        <v>5134</v>
      </c>
      <c r="C883" t="s">
        <v>41</v>
      </c>
      <c r="D883" t="s">
        <v>1564</v>
      </c>
      <c r="E883" t="e">
        <f>_xlfn.SINGLE(jetblue _xlfn.SINGLE(KarmaKitten3 _xlfn.SINGLE(iamblackgeorge...sad indeed)))</f>
        <v>#NAME?</v>
      </c>
      <c r="G883" s="1">
        <v>41981.077928240738</v>
      </c>
    </row>
    <row r="884" spans="1:8">
      <c r="A884">
        <v>8.5402186364271398E+17</v>
      </c>
      <c r="B884" t="s">
        <v>5134</v>
      </c>
      <c r="C884" t="s">
        <v>10</v>
      </c>
      <c r="D884" t="s">
        <v>1566</v>
      </c>
      <c r="E884" t="s">
        <v>1567</v>
      </c>
      <c r="G884" s="1">
        <v>42842.72283564815</v>
      </c>
    </row>
    <row r="885" spans="1:8">
      <c r="A885">
        <v>8.8631737439111104E+17</v>
      </c>
      <c r="B885" t="s">
        <v>5134</v>
      </c>
      <c r="C885" t="s">
        <v>7</v>
      </c>
      <c r="D885" t="s">
        <v>1568</v>
      </c>
      <c r="E885" t="s">
        <v>1569</v>
      </c>
      <c r="G885" s="1">
        <v>42931.841469907406</v>
      </c>
    </row>
    <row r="886" spans="1:8">
      <c r="A886">
        <v>8.8629355192722995E+17</v>
      </c>
      <c r="B886" t="s">
        <v>5134</v>
      </c>
      <c r="C886" t="s">
        <v>7</v>
      </c>
      <c r="D886" t="s">
        <v>1568</v>
      </c>
      <c r="E886" t="s">
        <v>1570</v>
      </c>
      <c r="G886" s="1">
        <v>42931.775729166664</v>
      </c>
    </row>
    <row r="887" spans="1:8">
      <c r="A887">
        <v>8.8628812282431398E+17</v>
      </c>
      <c r="B887" t="s">
        <v>5134</v>
      </c>
      <c r="C887" t="s">
        <v>7</v>
      </c>
      <c r="D887" t="s">
        <v>1568</v>
      </c>
      <c r="E887" t="s">
        <v>1571</v>
      </c>
      <c r="G887" s="1">
        <v>42931.760752314818</v>
      </c>
    </row>
    <row r="888" spans="1:8">
      <c r="A888">
        <v>8.8706789202544602E+17</v>
      </c>
      <c r="B888" t="s">
        <v>5134</v>
      </c>
      <c r="C888" t="s">
        <v>18</v>
      </c>
      <c r="D888" t="s">
        <v>1572</v>
      </c>
      <c r="E888" t="s">
        <v>1573</v>
      </c>
      <c r="G888" s="1">
        <v>42933.912511574075</v>
      </c>
    </row>
    <row r="889" spans="1:8">
      <c r="A889">
        <v>8.38161245815648E+17</v>
      </c>
      <c r="B889" t="s">
        <v>5134</v>
      </c>
      <c r="C889" t="s">
        <v>7</v>
      </c>
      <c r="D889" t="s">
        <v>1574</v>
      </c>
      <c r="E889" t="s">
        <v>1575</v>
      </c>
      <c r="F889" t="s">
        <v>1428</v>
      </c>
      <c r="G889" s="1">
        <v>42798.955868055556</v>
      </c>
      <c r="H889" t="s">
        <v>1429</v>
      </c>
    </row>
    <row r="890" spans="1:8">
      <c r="A890">
        <v>3.7541249906077197E+17</v>
      </c>
      <c r="B890" t="s">
        <v>5134</v>
      </c>
      <c r="C890" t="s">
        <v>38</v>
      </c>
      <c r="D890" t="s">
        <v>1576</v>
      </c>
      <c r="E890" t="s">
        <v>1577</v>
      </c>
      <c r="G890" s="1">
        <v>41522.012604166666</v>
      </c>
    </row>
    <row r="891" spans="1:8">
      <c r="A891">
        <v>8.8693601710567398E+17</v>
      </c>
      <c r="B891" t="s">
        <v>5134</v>
      </c>
      <c r="C891" t="s">
        <v>18</v>
      </c>
      <c r="D891" t="s">
        <v>1578</v>
      </c>
      <c r="E891" t="e">
        <f>_xlfn.SINGLE(AnnCoulter _xlfn.SINGLE(Delta if you were Any other race people like you would be calling for your name on a No fly list))</f>
        <v>#NAME?</v>
      </c>
      <c r="F891" t="s">
        <v>1579</v>
      </c>
      <c r="G891" s="1">
        <v>42933.54859953704</v>
      </c>
      <c r="H891" t="s">
        <v>1580</v>
      </c>
    </row>
    <row r="892" spans="1:8">
      <c r="A892">
        <v>9.0517543099450496E+17</v>
      </c>
      <c r="B892" t="s">
        <v>5135</v>
      </c>
      <c r="C892" t="s">
        <v>7</v>
      </c>
      <c r="D892" t="s">
        <v>1581</v>
      </c>
      <c r="E892" t="s">
        <v>1582</v>
      </c>
      <c r="G892" s="1">
        <v>42983.879791666666</v>
      </c>
    </row>
    <row r="893" spans="1:8">
      <c r="A893">
        <v>8.8099619242714701E+17</v>
      </c>
      <c r="B893" t="s">
        <v>5134</v>
      </c>
      <c r="C893" t="s">
        <v>7</v>
      </c>
      <c r="D893" t="s">
        <v>1581</v>
      </c>
      <c r="E893" t="s">
        <v>1583</v>
      </c>
      <c r="G893" s="1">
        <v>42917.157812500001</v>
      </c>
    </row>
    <row r="894" spans="1:8">
      <c r="A894">
        <v>8.7121010802112896E+17</v>
      </c>
      <c r="B894" t="s">
        <v>5134</v>
      </c>
      <c r="C894" t="s">
        <v>7</v>
      </c>
      <c r="D894" t="s">
        <v>1581</v>
      </c>
      <c r="E894" t="s">
        <v>1584</v>
      </c>
      <c r="G894" s="1">
        <v>42890.153356481482</v>
      </c>
    </row>
    <row r="895" spans="1:8">
      <c r="A895">
        <v>8.7097481519620506E+17</v>
      </c>
      <c r="B895" t="s">
        <v>5135</v>
      </c>
      <c r="C895" t="s">
        <v>7</v>
      </c>
      <c r="D895" t="s">
        <v>1581</v>
      </c>
      <c r="E895" t="s">
        <v>1585</v>
      </c>
      <c r="G895" s="1">
        <v>42889.504074074073</v>
      </c>
    </row>
    <row r="896" spans="1:8">
      <c r="A896">
        <v>8.5868728463109299E+17</v>
      </c>
      <c r="B896" t="s">
        <v>5135</v>
      </c>
      <c r="C896" t="s">
        <v>15</v>
      </c>
      <c r="D896" t="s">
        <v>1581</v>
      </c>
      <c r="E896" t="s">
        <v>1586</v>
      </c>
      <c r="G896" s="1">
        <v>42855.596944444442</v>
      </c>
    </row>
    <row r="897" spans="1:8">
      <c r="A897">
        <v>8.5361274434330202E+17</v>
      </c>
      <c r="B897" t="s">
        <v>5135</v>
      </c>
      <c r="C897" t="s">
        <v>7</v>
      </c>
      <c r="D897" t="s">
        <v>1581</v>
      </c>
      <c r="E897" t="s">
        <v>1587</v>
      </c>
      <c r="G897" s="1">
        <v>42841.593888888892</v>
      </c>
    </row>
    <row r="898" spans="1:8">
      <c r="A898">
        <v>8.4593753709710502E+17</v>
      </c>
      <c r="B898" t="s">
        <v>5135</v>
      </c>
      <c r="C898" t="s">
        <v>7</v>
      </c>
      <c r="D898" t="s">
        <v>1581</v>
      </c>
      <c r="E898" t="s">
        <v>1588</v>
      </c>
      <c r="G898" s="1">
        <v>42820.414351851854</v>
      </c>
    </row>
    <row r="899" spans="1:8">
      <c r="A899">
        <v>8.4510833887881203E+17</v>
      </c>
      <c r="B899" t="s">
        <v>5134</v>
      </c>
      <c r="C899" t="s">
        <v>7</v>
      </c>
      <c r="D899" t="s">
        <v>1581</v>
      </c>
      <c r="E899" t="s">
        <v>1589</v>
      </c>
      <c r="G899" s="1">
        <v>42818.126192129632</v>
      </c>
    </row>
    <row r="900" spans="1:8">
      <c r="A900">
        <v>7.9666624091592704E+17</v>
      </c>
      <c r="B900" t="s">
        <v>5134</v>
      </c>
      <c r="C900" t="s">
        <v>7</v>
      </c>
      <c r="D900" t="s">
        <v>1581</v>
      </c>
      <c r="E900" t="s">
        <v>1590</v>
      </c>
      <c r="G900" s="1">
        <v>42684.451469907406</v>
      </c>
    </row>
    <row r="901" spans="1:8">
      <c r="A901">
        <v>7.5243997789257306E+17</v>
      </c>
      <c r="B901" t="s">
        <v>5135</v>
      </c>
      <c r="C901" t="s">
        <v>7</v>
      </c>
      <c r="D901" t="s">
        <v>1581</v>
      </c>
      <c r="E901" t="s">
        <v>1591</v>
      </c>
      <c r="G901" s="1">
        <v>42562.410243055558</v>
      </c>
    </row>
    <row r="902" spans="1:8">
      <c r="A902">
        <v>7.4155866376942694E+17</v>
      </c>
      <c r="B902" t="s">
        <v>5135</v>
      </c>
      <c r="C902" t="s">
        <v>7</v>
      </c>
      <c r="D902" t="s">
        <v>1581</v>
      </c>
      <c r="E902" t="s">
        <v>1592</v>
      </c>
      <c r="G902" s="1">
        <v>42532.383530092593</v>
      </c>
    </row>
    <row r="903" spans="1:8">
      <c r="A903">
        <v>7.3905875150468301E+17</v>
      </c>
      <c r="B903" t="s">
        <v>5134</v>
      </c>
      <c r="C903" t="s">
        <v>7</v>
      </c>
      <c r="D903" t="s">
        <v>1581</v>
      </c>
      <c r="E903" t="s">
        <v>1593</v>
      </c>
      <c r="G903" s="1">
        <v>42525.485092592593</v>
      </c>
    </row>
    <row r="904" spans="1:8">
      <c r="A904">
        <v>7.0193645433171494E+17</v>
      </c>
      <c r="B904" t="s">
        <v>5134</v>
      </c>
      <c r="C904" t="s">
        <v>18</v>
      </c>
      <c r="D904" t="s">
        <v>1594</v>
      </c>
      <c r="E904" t="s">
        <v>1595</v>
      </c>
      <c r="G904" s="1">
        <v>42423.047060185185</v>
      </c>
    </row>
    <row r="905" spans="1:8">
      <c r="A905">
        <v>5.7966264107915597E+17</v>
      </c>
      <c r="B905" t="s">
        <v>5134</v>
      </c>
      <c r="C905" t="s">
        <v>10</v>
      </c>
      <c r="D905" t="s">
        <v>1594</v>
      </c>
      <c r="E905" t="s">
        <v>1596</v>
      </c>
      <c r="G905" s="1">
        <v>42085.635613425926</v>
      </c>
    </row>
    <row r="906" spans="1:8">
      <c r="A906">
        <v>5.0863481450189197E+17</v>
      </c>
      <c r="B906" t="s">
        <v>5134</v>
      </c>
      <c r="C906" t="s">
        <v>41</v>
      </c>
      <c r="D906" t="s">
        <v>1594</v>
      </c>
      <c r="E906" t="s">
        <v>1597</v>
      </c>
      <c r="F906" t="s">
        <v>1598</v>
      </c>
      <c r="G906" s="1">
        <v>41889.636157407411</v>
      </c>
      <c r="H906" t="s">
        <v>242</v>
      </c>
    </row>
    <row r="907" spans="1:8">
      <c r="A907">
        <v>4.6476329751479898E+17</v>
      </c>
      <c r="B907" t="s">
        <v>5135</v>
      </c>
      <c r="C907" t="s">
        <v>41</v>
      </c>
      <c r="D907" t="s">
        <v>1594</v>
      </c>
      <c r="E907" t="e">
        <f>jetblue - thank you for your time.</f>
        <v>#NAME?</v>
      </c>
      <c r="G907" s="1">
        <v>41768.573831018519</v>
      </c>
    </row>
    <row r="908" spans="1:8">
      <c r="A908">
        <v>4.6476315606607802E+17</v>
      </c>
      <c r="B908" t="s">
        <v>5134</v>
      </c>
      <c r="C908" t="s">
        <v>41</v>
      </c>
      <c r="D908" t="s">
        <v>1594</v>
      </c>
      <c r="E908" t="s">
        <v>1599</v>
      </c>
      <c r="G908" s="1">
        <v>41768.573437500003</v>
      </c>
    </row>
    <row r="909" spans="1:8">
      <c r="A909">
        <v>4.6476080715098899E+17</v>
      </c>
      <c r="B909" t="s">
        <v>5135</v>
      </c>
      <c r="C909" t="s">
        <v>41</v>
      </c>
      <c r="D909" t="s">
        <v>1594</v>
      </c>
      <c r="E909" t="e">
        <f>jetblue - well personally, like I said, I have loved flying with you guys, however the perception I have is that it felt like dishonesty.</f>
        <v>#NAME?</v>
      </c>
      <c r="G909" s="1">
        <v>41768.56695601852</v>
      </c>
    </row>
    <row r="910" spans="1:8">
      <c r="A910">
        <v>9.0597425195354099E+17</v>
      </c>
      <c r="B910" t="s">
        <v>5134</v>
      </c>
      <c r="C910" t="s">
        <v>41</v>
      </c>
      <c r="D910" t="s">
        <v>1600</v>
      </c>
      <c r="E910" t="s">
        <v>1601</v>
      </c>
      <c r="G910" s="1">
        <v>42986.084120370368</v>
      </c>
    </row>
    <row r="911" spans="1:8">
      <c r="A911">
        <v>8.5154808476935706E+17</v>
      </c>
      <c r="B911" t="s">
        <v>5134</v>
      </c>
      <c r="C911" t="s">
        <v>10</v>
      </c>
      <c r="D911" t="s">
        <v>1600</v>
      </c>
      <c r="E911" t="s">
        <v>1602</v>
      </c>
      <c r="F911" t="s">
        <v>1603</v>
      </c>
      <c r="G911" s="1">
        <v>42835.896516203706</v>
      </c>
      <c r="H911" t="s">
        <v>1604</v>
      </c>
    </row>
    <row r="912" spans="1:8">
      <c r="A912">
        <v>9.1200834580400499E+17</v>
      </c>
      <c r="B912" t="s">
        <v>5134</v>
      </c>
      <c r="C912" t="s">
        <v>15</v>
      </c>
      <c r="D912" t="s">
        <v>1605</v>
      </c>
      <c r="E912" t="s">
        <v>1606</v>
      </c>
      <c r="G912" s="1">
        <v>43002.735046296293</v>
      </c>
    </row>
    <row r="913" spans="1:8">
      <c r="A913">
        <v>9.1445220522640102E+17</v>
      </c>
      <c r="B913" t="s">
        <v>5134</v>
      </c>
      <c r="C913" t="s">
        <v>41</v>
      </c>
      <c r="D913" t="s">
        <v>1607</v>
      </c>
      <c r="E913" t="s">
        <v>1608</v>
      </c>
      <c r="G913" s="1">
        <v>43009.478819444441</v>
      </c>
    </row>
    <row r="914" spans="1:8">
      <c r="A914">
        <v>8.5146310206755994E+17</v>
      </c>
      <c r="B914" t="s">
        <v>5134</v>
      </c>
      <c r="C914" t="s">
        <v>10</v>
      </c>
      <c r="D914" t="s">
        <v>1607</v>
      </c>
      <c r="E914" t="s">
        <v>1609</v>
      </c>
      <c r="G914" s="1">
        <v>42835.662002314813</v>
      </c>
    </row>
    <row r="915" spans="1:8">
      <c r="A915">
        <v>8.5144414186731494E+17</v>
      </c>
      <c r="B915" t="s">
        <v>5135</v>
      </c>
      <c r="C915" t="s">
        <v>10</v>
      </c>
      <c r="D915" t="s">
        <v>1607</v>
      </c>
      <c r="E915" t="s">
        <v>1610</v>
      </c>
      <c r="G915" s="1">
        <v>42835.6096875</v>
      </c>
    </row>
    <row r="916" spans="1:8">
      <c r="A916">
        <v>8.5144396860896E+17</v>
      </c>
      <c r="B916" t="s">
        <v>5134</v>
      </c>
      <c r="C916" t="s">
        <v>10</v>
      </c>
      <c r="D916" t="s">
        <v>1607</v>
      </c>
      <c r="E916" t="s">
        <v>1611</v>
      </c>
      <c r="G916" s="1">
        <v>42835.609201388892</v>
      </c>
    </row>
    <row r="917" spans="1:8">
      <c r="A917">
        <v>8.5189273268776896E+17</v>
      </c>
      <c r="B917" t="s">
        <v>5135</v>
      </c>
      <c r="C917" t="s">
        <v>10</v>
      </c>
      <c r="D917" t="s">
        <v>1612</v>
      </c>
      <c r="E917" t="s">
        <v>1613</v>
      </c>
      <c r="G917" s="1">
        <v>42836.847557870373</v>
      </c>
    </row>
    <row r="918" spans="1:8">
      <c r="A918">
        <v>7.7540601857031296E+17</v>
      </c>
      <c r="B918" t="s">
        <v>5134</v>
      </c>
      <c r="C918" t="s">
        <v>7</v>
      </c>
      <c r="D918" t="s">
        <v>1614</v>
      </c>
      <c r="E918" t="e">
        <f>AmericanAir terrible Customer service Experience today. will reconsider booking with you moving forward</f>
        <v>#NAME?</v>
      </c>
      <c r="F918" t="s">
        <v>1615</v>
      </c>
      <c r="G918" s="1">
        <v>42625.784432870372</v>
      </c>
      <c r="H918" t="s">
        <v>1616</v>
      </c>
    </row>
    <row r="919" spans="1:8">
      <c r="A919">
        <v>8.5151545874632704E+17</v>
      </c>
      <c r="B919" t="s">
        <v>5134</v>
      </c>
      <c r="C919" t="s">
        <v>10</v>
      </c>
      <c r="D919" t="s">
        <v>1617</v>
      </c>
      <c r="E919" t="s">
        <v>1618</v>
      </c>
      <c r="G919" s="1">
        <v>42835.806481481479</v>
      </c>
    </row>
    <row r="920" spans="1:8">
      <c r="A920">
        <v>8.5158178583840704E+17</v>
      </c>
      <c r="B920" t="s">
        <v>5134</v>
      </c>
      <c r="C920" t="s">
        <v>10</v>
      </c>
      <c r="D920" t="s">
        <v>1619</v>
      </c>
      <c r="E920" t="s">
        <v>1620</v>
      </c>
      <c r="F920" t="s">
        <v>1621</v>
      </c>
      <c r="G920" s="1">
        <v>42835.98951388889</v>
      </c>
      <c r="H920" t="s">
        <v>1622</v>
      </c>
    </row>
    <row r="921" spans="1:8">
      <c r="A921">
        <v>8.7396950666586906E+17</v>
      </c>
      <c r="B921" t="s">
        <v>5134</v>
      </c>
      <c r="C921" t="s">
        <v>7</v>
      </c>
      <c r="D921" t="s">
        <v>1623</v>
      </c>
      <c r="E921" t="s">
        <v>1624</v>
      </c>
      <c r="G921" s="1">
        <v>42897.767847222225</v>
      </c>
    </row>
    <row r="922" spans="1:8">
      <c r="A922">
        <v>7.7546777300252198E+17</v>
      </c>
      <c r="B922" t="s">
        <v>5134</v>
      </c>
      <c r="C922" t="s">
        <v>15</v>
      </c>
      <c r="D922" t="s">
        <v>1625</v>
      </c>
      <c r="E922" t="s">
        <v>1626</v>
      </c>
      <c r="F922" t="s">
        <v>1627</v>
      </c>
      <c r="G922" s="1">
        <v>42625.95484953704</v>
      </c>
      <c r="H922" t="s">
        <v>1628</v>
      </c>
    </row>
    <row r="923" spans="1:8">
      <c r="A923">
        <v>8.6244752848629299E+17</v>
      </c>
      <c r="B923" t="s">
        <v>5134</v>
      </c>
      <c r="C923" t="s">
        <v>15</v>
      </c>
      <c r="D923" t="s">
        <v>1629</v>
      </c>
      <c r="E923" t="s">
        <v>1630</v>
      </c>
      <c r="F923" t="s">
        <v>51</v>
      </c>
      <c r="G923" s="1">
        <v>42865.973240740743</v>
      </c>
      <c r="H923" t="s">
        <v>52</v>
      </c>
    </row>
    <row r="924" spans="1:8">
      <c r="A924">
        <v>5.18740704689152E+17</v>
      </c>
      <c r="B924" t="s">
        <v>5135</v>
      </c>
      <c r="C924" t="s">
        <v>18</v>
      </c>
      <c r="D924" t="s">
        <v>1631</v>
      </c>
      <c r="E924" t="s">
        <v>1632</v>
      </c>
      <c r="G924" s="1">
        <v>41917.523101851853</v>
      </c>
    </row>
    <row r="925" spans="1:8">
      <c r="A925">
        <v>8.9169981209728602E+17</v>
      </c>
      <c r="B925" t="s">
        <v>5135</v>
      </c>
      <c r="C925" t="s">
        <v>7</v>
      </c>
      <c r="D925" t="s">
        <v>1633</v>
      </c>
      <c r="E925" t="s">
        <v>1634</v>
      </c>
      <c r="F925" t="s">
        <v>659</v>
      </c>
      <c r="G925" s="1">
        <v>42946.694166666668</v>
      </c>
      <c r="H925" t="s">
        <v>660</v>
      </c>
    </row>
    <row r="926" spans="1:8">
      <c r="A926">
        <v>4.4934042996455802E+17</v>
      </c>
      <c r="B926" t="s">
        <v>5135</v>
      </c>
      <c r="C926" t="s">
        <v>38</v>
      </c>
      <c r="D926" t="s">
        <v>1635</v>
      </c>
      <c r="E926" t="s">
        <v>1636</v>
      </c>
      <c r="G926" s="1">
        <v>41726.014826388891</v>
      </c>
    </row>
    <row r="927" spans="1:8">
      <c r="A927">
        <v>8.07486519736864E+17</v>
      </c>
      <c r="B927" t="s">
        <v>5135</v>
      </c>
      <c r="C927" t="s">
        <v>18</v>
      </c>
      <c r="D927" t="s">
        <v>1637</v>
      </c>
      <c r="E927" t="s">
        <v>1638</v>
      </c>
      <c r="F927" t="s">
        <v>1639</v>
      </c>
      <c r="G927" s="1">
        <v>42714.309756944444</v>
      </c>
      <c r="H927" t="s">
        <v>1640</v>
      </c>
    </row>
    <row r="928" spans="1:8">
      <c r="A928">
        <v>6.8786900240039898E+17</v>
      </c>
      <c r="B928" t="s">
        <v>5135</v>
      </c>
      <c r="C928" t="s">
        <v>10</v>
      </c>
      <c r="D928" t="s">
        <v>1641</v>
      </c>
      <c r="E928" t="s">
        <v>1642</v>
      </c>
      <c r="G928" s="1">
        <v>42384.22828703704</v>
      </c>
    </row>
    <row r="929" spans="1:8">
      <c r="A929">
        <v>8.5155450526732198E+17</v>
      </c>
      <c r="B929" t="s">
        <v>5134</v>
      </c>
      <c r="C929" t="s">
        <v>10</v>
      </c>
      <c r="D929" t="s">
        <v>1643</v>
      </c>
      <c r="E929" t="s">
        <v>498</v>
      </c>
      <c r="G929" s="1">
        <v>42835.914224537039</v>
      </c>
    </row>
    <row r="930" spans="1:8">
      <c r="A930">
        <v>9.23999035844784E+17</v>
      </c>
      <c r="B930" t="s">
        <v>5135</v>
      </c>
      <c r="C930" t="s">
        <v>10</v>
      </c>
      <c r="D930" t="s">
        <v>1644</v>
      </c>
      <c r="E930" t="s">
        <v>1645</v>
      </c>
      <c r="G930" s="1">
        <v>43035.82304398148</v>
      </c>
    </row>
    <row r="931" spans="1:8">
      <c r="A931">
        <v>7.3278454822066906E+17</v>
      </c>
      <c r="B931" t="s">
        <v>5134</v>
      </c>
      <c r="C931" t="s">
        <v>18</v>
      </c>
      <c r="D931" t="s">
        <v>1646</v>
      </c>
      <c r="E931" t="s">
        <v>1647</v>
      </c>
      <c r="G931" s="1">
        <v>42508.171585648146</v>
      </c>
    </row>
    <row r="932" spans="1:8">
      <c r="A932">
        <v>8.6346638600119002E+17</v>
      </c>
      <c r="B932" t="s">
        <v>5134</v>
      </c>
      <c r="C932" t="s">
        <v>41</v>
      </c>
      <c r="D932" t="s">
        <v>1648</v>
      </c>
      <c r="E932" t="e">
        <f>jetblue so I call from USA Or he from U.K.?</f>
        <v>#NAME?</v>
      </c>
      <c r="G932" s="1">
        <v>42868.784756944442</v>
      </c>
    </row>
    <row r="933" spans="1:8">
      <c r="A933">
        <v>8.6322412395001805E+17</v>
      </c>
      <c r="B933" t="s">
        <v>5134</v>
      </c>
      <c r="C933" t="s">
        <v>41</v>
      </c>
      <c r="D933" t="s">
        <v>1648</v>
      </c>
      <c r="E933" t="s">
        <v>1649</v>
      </c>
      <c r="G933" s="1">
        <v>42868.116238425922</v>
      </c>
    </row>
    <row r="934" spans="1:8">
      <c r="A934">
        <v>7.8232503278567795E+17</v>
      </c>
      <c r="B934" t="s">
        <v>5134</v>
      </c>
      <c r="C934" t="s">
        <v>41</v>
      </c>
      <c r="D934" t="s">
        <v>1650</v>
      </c>
      <c r="E934" t="s">
        <v>1651</v>
      </c>
      <c r="G934" s="1">
        <v>42644.877280092594</v>
      </c>
    </row>
    <row r="935" spans="1:8">
      <c r="A935">
        <v>8.3173575072298099E+17</v>
      </c>
      <c r="B935" t="s">
        <v>5134</v>
      </c>
      <c r="C935" t="s">
        <v>15</v>
      </c>
      <c r="D935" t="s">
        <v>1652</v>
      </c>
      <c r="E935" t="e">
        <f>_xlfn.SINGLE(itskarinaaam check _xlfn.SINGLE(SouthwestAir \U0001f631\U0001f643))</f>
        <v>#NAME?</v>
      </c>
      <c r="G935" s="1">
        <v>42781.22488425926</v>
      </c>
    </row>
    <row r="936" spans="1:8">
      <c r="A936">
        <v>9.0371920847053594E+17</v>
      </c>
      <c r="B936" t="s">
        <v>5134</v>
      </c>
      <c r="C936" t="s">
        <v>18</v>
      </c>
      <c r="D936" t="s">
        <v>1653</v>
      </c>
      <c r="E936" t="s">
        <v>1654</v>
      </c>
      <c r="G936" s="1">
        <v>42979.861388888887</v>
      </c>
    </row>
    <row r="937" spans="1:8">
      <c r="A937">
        <v>6.2713741544711706E+17</v>
      </c>
      <c r="B937" t="s">
        <v>5134</v>
      </c>
      <c r="C937" t="s">
        <v>10</v>
      </c>
      <c r="D937" t="s">
        <v>1655</v>
      </c>
      <c r="E937" t="e">
        <f>_xlfn.SINGLE(OJessicaNigri _xlfn.SINGLE(united is the Worst airline ever. after they screw you their Customer service does nothing.))</f>
        <v>#NAME?</v>
      </c>
      <c r="G937" s="1">
        <v>42216.641041666669</v>
      </c>
    </row>
    <row r="938" spans="1:8">
      <c r="A938">
        <v>9.1014208159875405E+17</v>
      </c>
      <c r="B938" t="s">
        <v>5135</v>
      </c>
      <c r="C938" t="s">
        <v>15</v>
      </c>
      <c r="D938" t="s">
        <v>1656</v>
      </c>
      <c r="E938" t="s">
        <v>1657</v>
      </c>
      <c r="G938" s="1">
        <v>42997.585138888891</v>
      </c>
    </row>
    <row r="939" spans="1:8">
      <c r="A939">
        <v>7.5599458038272397E+17</v>
      </c>
      <c r="B939" t="s">
        <v>5134</v>
      </c>
      <c r="C939" t="s">
        <v>15</v>
      </c>
      <c r="D939" t="s">
        <v>1658</v>
      </c>
      <c r="E939" t="s">
        <v>1659</v>
      </c>
      <c r="G939" s="1">
        <v>42572.219074074077</v>
      </c>
    </row>
    <row r="940" spans="1:8">
      <c r="A940">
        <v>4.8056276582046099E+17</v>
      </c>
      <c r="B940" t="s">
        <v>5134</v>
      </c>
      <c r="C940" t="s">
        <v>7</v>
      </c>
      <c r="D940" t="s">
        <v>1660</v>
      </c>
      <c r="E940" t="s">
        <v>1661</v>
      </c>
      <c r="F940" t="s">
        <v>1662</v>
      </c>
      <c r="G940" s="1">
        <v>41812.172060185185</v>
      </c>
      <c r="H940" t="s">
        <v>280</v>
      </c>
    </row>
    <row r="941" spans="1:8">
      <c r="A941">
        <v>8.7942654151126195E+17</v>
      </c>
      <c r="B941" t="s">
        <v>5135</v>
      </c>
      <c r="C941" t="s">
        <v>7</v>
      </c>
      <c r="D941" t="s">
        <v>1663</v>
      </c>
      <c r="E941" t="e">
        <f>_xlfn.SINGLE(Ashley_Magoon _xlfn.SINGLE(AmericanAir _xlfn.SINGLE(AirlineGeeks so happy for you sweetie.  know you will have a wonderful time.  love you)))</f>
        <v>#NAME?</v>
      </c>
      <c r="G941" s="1">
        <v>42912.82640046296</v>
      </c>
    </row>
    <row r="942" spans="1:8">
      <c r="A942">
        <v>7.3378653187842406E+17</v>
      </c>
      <c r="B942" t="s">
        <v>5135</v>
      </c>
      <c r="C942" t="s">
        <v>15</v>
      </c>
      <c r="D942" t="s">
        <v>1663</v>
      </c>
      <c r="E942" t="s">
        <v>1664</v>
      </c>
      <c r="G942" s="1">
        <v>42510.936527777776</v>
      </c>
    </row>
    <row r="943" spans="1:8">
      <c r="A943">
        <v>8.1161229569662899E+17</v>
      </c>
      <c r="B943" t="s">
        <v>5134</v>
      </c>
      <c r="C943" t="s">
        <v>18</v>
      </c>
      <c r="D943" t="s">
        <v>1665</v>
      </c>
      <c r="E943" t="s">
        <v>172</v>
      </c>
      <c r="G943" s="1">
        <v>42725.694722222222</v>
      </c>
    </row>
    <row r="944" spans="1:8">
      <c r="A944">
        <v>7.0259658397680397E+17</v>
      </c>
      <c r="B944" t="s">
        <v>5134</v>
      </c>
      <c r="C944" t="s">
        <v>18</v>
      </c>
      <c r="D944" t="s">
        <v>1666</v>
      </c>
      <c r="E944" t="s">
        <v>1667</v>
      </c>
      <c r="G944" s="1">
        <v>42424.868668981479</v>
      </c>
    </row>
    <row r="945" spans="1:8">
      <c r="A945">
        <v>6.4558555052367398E+17</v>
      </c>
      <c r="B945" t="s">
        <v>5135</v>
      </c>
      <c r="C945" t="s">
        <v>18</v>
      </c>
      <c r="D945" t="s">
        <v>1666</v>
      </c>
      <c r="E945" t="s">
        <v>1668</v>
      </c>
      <c r="F945" t="s">
        <v>1669</v>
      </c>
      <c r="G945" s="1">
        <v>42267.548194444447</v>
      </c>
      <c r="H945" t="s">
        <v>242</v>
      </c>
    </row>
    <row r="946" spans="1:8">
      <c r="A946">
        <v>4.65793503763496E+17</v>
      </c>
      <c r="B946" t="s">
        <v>5134</v>
      </c>
      <c r="C946" t="s">
        <v>18</v>
      </c>
      <c r="D946" t="s">
        <v>1666</v>
      </c>
      <c r="E946" t="s">
        <v>1670</v>
      </c>
      <c r="G946" s="1">
        <v>41771.416655092595</v>
      </c>
    </row>
    <row r="947" spans="1:8">
      <c r="A947">
        <v>4.3038902902077402E+17</v>
      </c>
      <c r="B947" t="s">
        <v>5135</v>
      </c>
      <c r="C947" t="s">
        <v>18</v>
      </c>
      <c r="D947" t="s">
        <v>1666</v>
      </c>
      <c r="E947" t="s">
        <v>1671</v>
      </c>
      <c r="G947" s="1">
        <v>41673.718923611108</v>
      </c>
    </row>
    <row r="948" spans="1:8">
      <c r="A948">
        <v>4.1343919701009203E+17</v>
      </c>
      <c r="B948" t="s">
        <v>5135</v>
      </c>
      <c r="C948" t="s">
        <v>18</v>
      </c>
      <c r="D948" t="s">
        <v>1666</v>
      </c>
      <c r="E948" t="s">
        <v>1672</v>
      </c>
      <c r="G948" s="1">
        <v>41626.946296296293</v>
      </c>
    </row>
    <row r="949" spans="1:8">
      <c r="A949">
        <v>8.4236959502555494E+17</v>
      </c>
      <c r="B949" t="s">
        <v>5134</v>
      </c>
      <c r="C949" t="s">
        <v>41</v>
      </c>
      <c r="D949" t="s">
        <v>1673</v>
      </c>
      <c r="E949" t="s">
        <v>1674</v>
      </c>
      <c r="F949" t="s">
        <v>1675</v>
      </c>
      <c r="G949" s="1">
        <v>42810.568703703706</v>
      </c>
      <c r="H949" t="s">
        <v>1676</v>
      </c>
    </row>
    <row r="950" spans="1:8">
      <c r="A950">
        <v>3.596938129956E+17</v>
      </c>
      <c r="B950" t="s">
        <v>5134</v>
      </c>
      <c r="C950" t="s">
        <v>18</v>
      </c>
      <c r="D950" t="s">
        <v>1666</v>
      </c>
      <c r="E950" t="s">
        <v>1677</v>
      </c>
      <c r="G950" s="1">
        <v>41478.637291666666</v>
      </c>
    </row>
    <row r="951" spans="1:8">
      <c r="A951">
        <v>3.5967022233407002E+17</v>
      </c>
      <c r="B951" t="s">
        <v>5134</v>
      </c>
      <c r="C951" t="s">
        <v>18</v>
      </c>
      <c r="D951" t="s">
        <v>1666</v>
      </c>
      <c r="E951" t="s">
        <v>1678</v>
      </c>
      <c r="G951" s="1">
        <v>41478.572199074071</v>
      </c>
    </row>
    <row r="952" spans="1:8">
      <c r="A952">
        <v>7.6421520643208294E+17</v>
      </c>
      <c r="B952" t="s">
        <v>5134</v>
      </c>
      <c r="C952" t="s">
        <v>10</v>
      </c>
      <c r="D952" t="s">
        <v>1679</v>
      </c>
      <c r="E952" t="s">
        <v>1680</v>
      </c>
      <c r="G952" s="1">
        <v>42594.903680555559</v>
      </c>
    </row>
    <row r="953" spans="1:8">
      <c r="A953">
        <v>8.8652574937250202E+17</v>
      </c>
      <c r="B953" t="s">
        <v>5134</v>
      </c>
      <c r="C953" t="s">
        <v>10</v>
      </c>
      <c r="D953" t="s">
        <v>1681</v>
      </c>
      <c r="E953" t="s">
        <v>37</v>
      </c>
      <c r="G953" s="1">
        <v>42932.416481481479</v>
      </c>
    </row>
    <row r="954" spans="1:8">
      <c r="A954">
        <v>8.1161849041099494E+17</v>
      </c>
      <c r="B954" t="s">
        <v>5134</v>
      </c>
      <c r="C954" t="s">
        <v>18</v>
      </c>
      <c r="D954" t="s">
        <v>1682</v>
      </c>
      <c r="E954" t="s">
        <v>172</v>
      </c>
      <c r="G954" s="1">
        <v>42725.711817129632</v>
      </c>
    </row>
    <row r="955" spans="1:8">
      <c r="A955">
        <v>6.5993392888768102E+17</v>
      </c>
      <c r="B955" t="s">
        <v>5134</v>
      </c>
      <c r="C955" t="s">
        <v>38</v>
      </c>
      <c r="D955" t="s">
        <v>1683</v>
      </c>
      <c r="E955" t="e">
        <f>_xlfn.SINGLE(VirginAmerica on your website), How do I change only one leg of My trip? need to adjust outbound to attend a funeral.</f>
        <v>#NAME?</v>
      </c>
      <c r="G955" s="1">
        <v>42307.142175925925</v>
      </c>
    </row>
    <row r="956" spans="1:8">
      <c r="A956">
        <v>8.5546218339170304E+17</v>
      </c>
      <c r="B956" t="s">
        <v>5134</v>
      </c>
      <c r="C956" t="s">
        <v>15</v>
      </c>
      <c r="D956" t="s">
        <v>1684</v>
      </c>
      <c r="E956" t="s">
        <v>1685</v>
      </c>
      <c r="F956" t="s">
        <v>1686</v>
      </c>
      <c r="G956" s="1">
        <v>42846.69736111111</v>
      </c>
      <c r="H956" t="s">
        <v>1687</v>
      </c>
    </row>
    <row r="957" spans="1:8">
      <c r="A957">
        <v>8.5150636659439603E+17</v>
      </c>
      <c r="B957" t="s">
        <v>5134</v>
      </c>
      <c r="C957" t="s">
        <v>10</v>
      </c>
      <c r="D957" t="s">
        <v>1688</v>
      </c>
      <c r="E957" t="s">
        <v>1689</v>
      </c>
      <c r="G957" s="1">
        <v>42835.781388888892</v>
      </c>
    </row>
    <row r="958" spans="1:8">
      <c r="A958">
        <v>7.3831372589197299E+17</v>
      </c>
      <c r="B958" t="s">
        <v>5135</v>
      </c>
      <c r="C958" t="s">
        <v>15</v>
      </c>
      <c r="D958" t="s">
        <v>1688</v>
      </c>
      <c r="E958" t="s">
        <v>1690</v>
      </c>
      <c r="F958" t="s">
        <v>1088</v>
      </c>
      <c r="G958" s="1">
        <v>42523.429212962961</v>
      </c>
      <c r="H958" t="s">
        <v>1089</v>
      </c>
    </row>
    <row r="959" spans="1:8">
      <c r="A959">
        <v>8.3269187483812198E+17</v>
      </c>
      <c r="B959" t="s">
        <v>5134</v>
      </c>
      <c r="C959" t="s">
        <v>41</v>
      </c>
      <c r="D959" t="s">
        <v>1691</v>
      </c>
      <c r="E959" t="s">
        <v>1692</v>
      </c>
      <c r="G959" s="1">
        <v>42783.863287037035</v>
      </c>
    </row>
    <row r="960" spans="1:8">
      <c r="A960">
        <v>8.3267257403103206E+17</v>
      </c>
      <c r="B960" t="s">
        <v>5134</v>
      </c>
      <c r="C960" t="s">
        <v>41</v>
      </c>
      <c r="D960" t="s">
        <v>1691</v>
      </c>
      <c r="E960" t="s">
        <v>1693</v>
      </c>
      <c r="G960" s="1">
        <v>42783.810023148151</v>
      </c>
    </row>
    <row r="961" spans="1:8">
      <c r="A961">
        <v>7.1781314014728998E+17</v>
      </c>
      <c r="B961" t="s">
        <v>5135</v>
      </c>
      <c r="C961" t="s">
        <v>10</v>
      </c>
      <c r="D961" t="s">
        <v>1694</v>
      </c>
      <c r="E961" t="s">
        <v>1695</v>
      </c>
      <c r="G961" s="1">
        <v>42466.858368055553</v>
      </c>
    </row>
    <row r="962" spans="1:8">
      <c r="A962">
        <v>8.5187308783442304E+17</v>
      </c>
      <c r="B962" t="s">
        <v>5134</v>
      </c>
      <c r="C962" t="s">
        <v>10</v>
      </c>
      <c r="D962" t="s">
        <v>1696</v>
      </c>
      <c r="E962" t="s">
        <v>1697</v>
      </c>
      <c r="F962" t="s">
        <v>1698</v>
      </c>
      <c r="G962" s="1">
        <v>42836.793344907404</v>
      </c>
      <c r="H962" t="s">
        <v>1699</v>
      </c>
    </row>
    <row r="963" spans="1:8">
      <c r="A963">
        <v>9.1757328825947302E+17</v>
      </c>
      <c r="B963" t="s">
        <v>5134</v>
      </c>
      <c r="C963" t="s">
        <v>7</v>
      </c>
      <c r="D963" t="s">
        <v>1700</v>
      </c>
      <c r="E963" t="s">
        <v>1701</v>
      </c>
      <c r="F963" t="s">
        <v>144</v>
      </c>
      <c r="G963" s="1">
        <v>43018.091365740744</v>
      </c>
      <c r="H963" t="s">
        <v>145</v>
      </c>
    </row>
    <row r="964" spans="1:8">
      <c r="A964">
        <v>9.1390341923624896E+17</v>
      </c>
      <c r="B964" t="s">
        <v>5134</v>
      </c>
      <c r="C964" t="s">
        <v>18</v>
      </c>
      <c r="D964" t="s">
        <v>1702</v>
      </c>
      <c r="E964" t="s">
        <v>1703</v>
      </c>
      <c r="G964" s="1">
        <v>43007.964456018519</v>
      </c>
    </row>
    <row r="965" spans="1:8">
      <c r="A965">
        <v>9.1753714632355405E+17</v>
      </c>
      <c r="B965" t="s">
        <v>5135</v>
      </c>
      <c r="C965" t="s">
        <v>18</v>
      </c>
      <c r="D965" t="s">
        <v>1704</v>
      </c>
      <c r="E965" t="e">
        <f>_xlfn.SINGLE(Delta There\u2019s more to the story that I will share offline. seriously), I appreciate the follow up here. thank you.^_xlfn.SINGLE(MJ)</f>
        <v>#NAME?</v>
      </c>
      <c r="G965" s="1">
        <v>43017.991631944446</v>
      </c>
    </row>
    <row r="966" spans="1:8">
      <c r="A966">
        <v>9.1747162260025306E+17</v>
      </c>
      <c r="B966" t="s">
        <v>5135</v>
      </c>
      <c r="C966" t="s">
        <v>18</v>
      </c>
      <c r="D966" t="s">
        <v>1704</v>
      </c>
      <c r="E966" t="s">
        <v>1705</v>
      </c>
      <c r="F966" t="s">
        <v>1706</v>
      </c>
      <c r="G966" s="1">
        <v>43017.81082175926</v>
      </c>
      <c r="H966" t="s">
        <v>225</v>
      </c>
    </row>
    <row r="967" spans="1:8">
      <c r="A967">
        <v>9.1498580794505203E+17</v>
      </c>
      <c r="B967" t="s">
        <v>5134</v>
      </c>
      <c r="C967" t="s">
        <v>18</v>
      </c>
      <c r="D967" t="s">
        <v>1704</v>
      </c>
      <c r="E967" t="s">
        <v>1707</v>
      </c>
      <c r="F967" t="s">
        <v>1708</v>
      </c>
      <c r="G967" s="1">
        <v>43010.951273148145</v>
      </c>
      <c r="H967" t="s">
        <v>225</v>
      </c>
    </row>
    <row r="968" spans="1:8">
      <c r="A968">
        <v>9.1352048808903795E+17</v>
      </c>
      <c r="B968" t="s">
        <v>5134</v>
      </c>
      <c r="C968" t="s">
        <v>7</v>
      </c>
      <c r="D968" t="s">
        <v>1704</v>
      </c>
      <c r="E968" t="s">
        <v>1709</v>
      </c>
      <c r="G968" s="1">
        <v>43006.907766203702</v>
      </c>
    </row>
    <row r="969" spans="1:8">
      <c r="A969">
        <v>9.1306510332242701E+17</v>
      </c>
      <c r="B969" t="s">
        <v>5134</v>
      </c>
      <c r="C969" t="s">
        <v>7</v>
      </c>
      <c r="D969" t="s">
        <v>1704</v>
      </c>
      <c r="E969" t="s">
        <v>1710</v>
      </c>
      <c r="G969" s="1">
        <v>43005.651145833333</v>
      </c>
    </row>
    <row r="970" spans="1:8">
      <c r="A970">
        <v>9.1300299872032704E+17</v>
      </c>
      <c r="B970" t="s">
        <v>5134</v>
      </c>
      <c r="C970" t="s">
        <v>7</v>
      </c>
      <c r="D970" t="s">
        <v>1704</v>
      </c>
      <c r="E970" t="s">
        <v>1711</v>
      </c>
      <c r="G970" s="1">
        <v>43005.479768518519</v>
      </c>
    </row>
    <row r="971" spans="1:8">
      <c r="A971">
        <v>8.9581026368496397E+17</v>
      </c>
      <c r="B971" t="s">
        <v>5134</v>
      </c>
      <c r="C971" t="s">
        <v>18</v>
      </c>
      <c r="D971" t="s">
        <v>1704</v>
      </c>
      <c r="E971" t="s">
        <v>1712</v>
      </c>
      <c r="G971" s="1">
        <v>42958.036851851852</v>
      </c>
    </row>
    <row r="972" spans="1:8">
      <c r="A972">
        <v>8.9580935550472998E+17</v>
      </c>
      <c r="B972" t="s">
        <v>5134</v>
      </c>
      <c r="C972" t="s">
        <v>18</v>
      </c>
      <c r="D972" t="s">
        <v>1704</v>
      </c>
      <c r="E972" t="e">
        <f>_xlfn.SINGLE(GoldboxATL _xlfn.SINGLE(Delta _xlfn.SINGLE(Reagan_Airport happy I am.)))</f>
        <v>#NAME?</v>
      </c>
      <c r="G972" s="1">
        <v>42958.034351851849</v>
      </c>
    </row>
    <row r="973" spans="1:8">
      <c r="A973">
        <v>8.9578281121866099E+17</v>
      </c>
      <c r="B973" t="s">
        <v>5134</v>
      </c>
      <c r="C973" t="s">
        <v>18</v>
      </c>
      <c r="D973" t="s">
        <v>1704</v>
      </c>
      <c r="E973" t="s">
        <v>1713</v>
      </c>
      <c r="G973" s="1">
        <v>42957.961099537039</v>
      </c>
    </row>
    <row r="974" spans="1:8">
      <c r="A974">
        <v>8.9211634873371405E+17</v>
      </c>
      <c r="B974" t="s">
        <v>5135</v>
      </c>
      <c r="C974" t="s">
        <v>18</v>
      </c>
      <c r="D974" t="s">
        <v>1704</v>
      </c>
      <c r="E974" t="s">
        <v>1714</v>
      </c>
      <c r="F974" t="s">
        <v>1715</v>
      </c>
      <c r="G974" s="1">
        <v>42947.843587962961</v>
      </c>
      <c r="H974" t="s">
        <v>1716</v>
      </c>
    </row>
    <row r="975" spans="1:8">
      <c r="A975">
        <v>8.8967305063088896E+17</v>
      </c>
      <c r="B975" t="s">
        <v>5134</v>
      </c>
      <c r="C975" t="s">
        <v>7</v>
      </c>
      <c r="D975" t="s">
        <v>1704</v>
      </c>
      <c r="E975" t="s">
        <v>1717</v>
      </c>
      <c r="G975" s="1">
        <v>42941.101377314815</v>
      </c>
    </row>
    <row r="976" spans="1:8">
      <c r="A976">
        <v>8.8967290151499699E+17</v>
      </c>
      <c r="B976" t="s">
        <v>5134</v>
      </c>
      <c r="C976" t="s">
        <v>7</v>
      </c>
      <c r="D976" t="s">
        <v>1704</v>
      </c>
      <c r="E976" t="e">
        <f>AmericanAir he Also helped out in coach.</f>
        <v>#NAME?</v>
      </c>
      <c r="G976" s="1">
        <v>42941.100960648146</v>
      </c>
    </row>
    <row r="977" spans="1:8">
      <c r="A977">
        <v>8.8603749398398106E+17</v>
      </c>
      <c r="B977" t="s">
        <v>5135</v>
      </c>
      <c r="C977" t="s">
        <v>18</v>
      </c>
      <c r="D977" t="s">
        <v>1704</v>
      </c>
      <c r="E977" t="s">
        <v>1718</v>
      </c>
      <c r="G977" s="1">
        <v>42931.069155092591</v>
      </c>
    </row>
    <row r="978" spans="1:8">
      <c r="A978">
        <v>8.6827938269938406E+17</v>
      </c>
      <c r="B978" t="s">
        <v>5135</v>
      </c>
      <c r="C978" t="s">
        <v>18</v>
      </c>
      <c r="D978" t="s">
        <v>1704</v>
      </c>
      <c r="E978" t="s">
        <v>1719</v>
      </c>
      <c r="G978" s="1">
        <v>42882.066099537034</v>
      </c>
    </row>
    <row r="979" spans="1:8">
      <c r="A979">
        <v>8.6737044161425805E+17</v>
      </c>
      <c r="B979" t="s">
        <v>5135</v>
      </c>
      <c r="C979" t="s">
        <v>18</v>
      </c>
      <c r="D979" t="s">
        <v>1704</v>
      </c>
      <c r="E979" t="s">
        <v>1720</v>
      </c>
      <c r="G979" s="1">
        <v>42879.557893518519</v>
      </c>
    </row>
    <row r="980" spans="1:8">
      <c r="A980">
        <v>8.60610625269104E+17</v>
      </c>
      <c r="B980" t="s">
        <v>5134</v>
      </c>
      <c r="C980" t="s">
        <v>18</v>
      </c>
      <c r="D980" t="s">
        <v>1704</v>
      </c>
      <c r="E980" t="s">
        <v>1721</v>
      </c>
      <c r="G980" s="1">
        <v>42860.904363425929</v>
      </c>
    </row>
    <row r="981" spans="1:8">
      <c r="A981">
        <v>8.5301586778910298E+17</v>
      </c>
      <c r="B981" t="s">
        <v>5135</v>
      </c>
      <c r="C981" t="s">
        <v>7</v>
      </c>
      <c r="D981" t="s">
        <v>1704</v>
      </c>
      <c r="E981" t="s">
        <v>1722</v>
      </c>
      <c r="F981" t="s">
        <v>1723</v>
      </c>
      <c r="G981" s="1">
        <v>42839.946817129632</v>
      </c>
      <c r="H981" t="s">
        <v>204</v>
      </c>
    </row>
    <row r="982" spans="1:8">
      <c r="A982">
        <v>8.5172969757890906E+17</v>
      </c>
      <c r="B982" t="s">
        <v>5135</v>
      </c>
      <c r="C982" t="s">
        <v>7</v>
      </c>
      <c r="D982" t="s">
        <v>1704</v>
      </c>
      <c r="E982" t="e">
        <f>AmericanAir for the record-sky cap was a gem. Walked me inside and got it straightened out.</f>
        <v>#NAME?</v>
      </c>
      <c r="G982" s="1">
        <v>42836.397662037038</v>
      </c>
    </row>
    <row r="983" spans="1:8">
      <c r="A983">
        <v>8.4863470706777203E+17</v>
      </c>
      <c r="B983" t="s">
        <v>5135</v>
      </c>
      <c r="C983" t="s">
        <v>10</v>
      </c>
      <c r="D983" t="s">
        <v>1704</v>
      </c>
      <c r="E983" t="s">
        <v>1724</v>
      </c>
      <c r="F983" t="s">
        <v>1725</v>
      </c>
      <c r="G983" s="1">
        <v>42827.857118055559</v>
      </c>
      <c r="H983" t="s">
        <v>225</v>
      </c>
    </row>
    <row r="984" spans="1:8">
      <c r="A984">
        <v>8.4500992303764595E+17</v>
      </c>
      <c r="B984" t="s">
        <v>5135</v>
      </c>
      <c r="C984" t="s">
        <v>7</v>
      </c>
      <c r="D984" t="s">
        <v>1704</v>
      </c>
      <c r="E984" t="s">
        <v>1726</v>
      </c>
      <c r="F984" t="s">
        <v>1723</v>
      </c>
      <c r="G984" s="1">
        <v>42817.854618055557</v>
      </c>
      <c r="H984" t="s">
        <v>204</v>
      </c>
    </row>
    <row r="985" spans="1:8">
      <c r="A985">
        <v>8.4285812138729805E+17</v>
      </c>
      <c r="B985" t="s">
        <v>5134</v>
      </c>
      <c r="C985" t="s">
        <v>7</v>
      </c>
      <c r="D985" t="s">
        <v>1704</v>
      </c>
      <c r="E985" t="s">
        <v>1727</v>
      </c>
      <c r="F985" t="s">
        <v>1728</v>
      </c>
      <c r="G985" s="1">
        <v>42811.91678240741</v>
      </c>
      <c r="H985" t="s">
        <v>1729</v>
      </c>
    </row>
    <row r="986" spans="1:8">
      <c r="A986">
        <v>8.39900872104624E+17</v>
      </c>
      <c r="B986" t="s">
        <v>5135</v>
      </c>
      <c r="C986" t="s">
        <v>10</v>
      </c>
      <c r="D986" t="s">
        <v>1704</v>
      </c>
      <c r="E986" t="s">
        <v>1730</v>
      </c>
      <c r="F986" t="s">
        <v>1545</v>
      </c>
      <c r="G986" s="1">
        <v>42803.756331018521</v>
      </c>
      <c r="H986" t="s">
        <v>280</v>
      </c>
    </row>
    <row r="987" spans="1:8">
      <c r="A987">
        <v>8.3741725344859302E+17</v>
      </c>
      <c r="B987" t="s">
        <v>5135</v>
      </c>
      <c r="C987" t="s">
        <v>18</v>
      </c>
      <c r="D987" t="s">
        <v>1704</v>
      </c>
      <c r="E987" t="s">
        <v>1731</v>
      </c>
      <c r="G987" s="1">
        <v>42796.90284722222</v>
      </c>
    </row>
    <row r="988" spans="1:8">
      <c r="A988">
        <v>8.3224920219753997E+17</v>
      </c>
      <c r="B988" t="s">
        <v>5134</v>
      </c>
      <c r="C988" t="s">
        <v>18</v>
      </c>
      <c r="D988" t="s">
        <v>1704</v>
      </c>
      <c r="E988" t="s">
        <v>1732</v>
      </c>
      <c r="G988" s="1">
        <v>42782.641736111109</v>
      </c>
    </row>
    <row r="989" spans="1:8">
      <c r="A989">
        <v>8.2976116745949504E+17</v>
      </c>
      <c r="B989" t="s">
        <v>5135</v>
      </c>
      <c r="C989" t="s">
        <v>18</v>
      </c>
      <c r="D989" t="s">
        <v>1704</v>
      </c>
      <c r="E989" t="s">
        <v>1733</v>
      </c>
      <c r="F989" t="s">
        <v>1734</v>
      </c>
      <c r="G989" s="1">
        <v>42775.776076388887</v>
      </c>
      <c r="H989" t="s">
        <v>1735</v>
      </c>
    </row>
    <row r="990" spans="1:8">
      <c r="A990">
        <v>8.2761644886445594E+17</v>
      </c>
      <c r="B990" t="s">
        <v>5135</v>
      </c>
      <c r="C990" t="s">
        <v>10</v>
      </c>
      <c r="D990" t="s">
        <v>1704</v>
      </c>
      <c r="E990" t="s">
        <v>1736</v>
      </c>
      <c r="G990" s="1">
        <v>42769.857777777775</v>
      </c>
    </row>
    <row r="991" spans="1:8">
      <c r="A991">
        <v>8.2573076153801894E+17</v>
      </c>
      <c r="B991" t="s">
        <v>5135</v>
      </c>
      <c r="C991" t="s">
        <v>10</v>
      </c>
      <c r="D991" t="s">
        <v>1704</v>
      </c>
      <c r="E991" t="s">
        <v>1737</v>
      </c>
      <c r="F991" t="s">
        <v>1738</v>
      </c>
      <c r="G991" s="1">
        <v>42764.654270833336</v>
      </c>
      <c r="H991" t="s">
        <v>564</v>
      </c>
    </row>
    <row r="992" spans="1:8">
      <c r="A992">
        <v>8.1742154825246298E+17</v>
      </c>
      <c r="B992" t="s">
        <v>5135</v>
      </c>
      <c r="C992" t="s">
        <v>18</v>
      </c>
      <c r="D992" t="s">
        <v>1704</v>
      </c>
      <c r="E992" t="s">
        <v>1739</v>
      </c>
      <c r="G992" s="1">
        <v>42741.725208333337</v>
      </c>
    </row>
    <row r="993" spans="1:8">
      <c r="A993">
        <v>7.9134485731078106E+17</v>
      </c>
      <c r="B993" t="s">
        <v>5134</v>
      </c>
      <c r="C993" t="s">
        <v>18</v>
      </c>
      <c r="D993" t="s">
        <v>1704</v>
      </c>
      <c r="E993" t="s">
        <v>1740</v>
      </c>
      <c r="F993" t="s">
        <v>1741</v>
      </c>
      <c r="G993" s="1">
        <v>42669.767256944448</v>
      </c>
      <c r="H993" t="s">
        <v>1742</v>
      </c>
    </row>
    <row r="994" spans="1:8">
      <c r="A994">
        <v>7.8653195697251494E+17</v>
      </c>
      <c r="B994" t="s">
        <v>5134</v>
      </c>
      <c r="C994" t="s">
        <v>18</v>
      </c>
      <c r="D994" t="s">
        <v>1704</v>
      </c>
      <c r="E994" t="s">
        <v>1743</v>
      </c>
      <c r="G994" s="1">
        <v>42656.486180555556</v>
      </c>
    </row>
    <row r="995" spans="1:8">
      <c r="A995">
        <v>7.7934503383734195E+17</v>
      </c>
      <c r="B995" t="s">
        <v>5135</v>
      </c>
      <c r="C995" t="s">
        <v>10</v>
      </c>
      <c r="D995" t="s">
        <v>1704</v>
      </c>
      <c r="E995" t="s">
        <v>1744</v>
      </c>
      <c r="F995" t="s">
        <v>1745</v>
      </c>
      <c r="G995" s="1">
        <v>42636.654050925928</v>
      </c>
      <c r="H995" t="s">
        <v>280</v>
      </c>
    </row>
    <row r="996" spans="1:8">
      <c r="A996">
        <v>7.7744821178718195E+17</v>
      </c>
      <c r="B996" t="s">
        <v>5135</v>
      </c>
      <c r="C996" t="s">
        <v>10</v>
      </c>
      <c r="D996" t="s">
        <v>1704</v>
      </c>
      <c r="E996" t="s">
        <v>1746</v>
      </c>
      <c r="F996" t="s">
        <v>1725</v>
      </c>
      <c r="G996" s="1">
        <v>42631.419814814813</v>
      </c>
      <c r="H996" t="s">
        <v>225</v>
      </c>
    </row>
    <row r="997" spans="1:8">
      <c r="A997">
        <v>7.7743942312227597E+17</v>
      </c>
      <c r="B997" t="s">
        <v>5135</v>
      </c>
      <c r="C997" t="s">
        <v>10</v>
      </c>
      <c r="D997" t="s">
        <v>1704</v>
      </c>
      <c r="E997" t="s">
        <v>1747</v>
      </c>
      <c r="F997" t="s">
        <v>1163</v>
      </c>
      <c r="G997" s="1">
        <v>42631.395567129628</v>
      </c>
      <c r="H997" t="s">
        <v>1164</v>
      </c>
    </row>
    <row r="998" spans="1:8">
      <c r="A998">
        <v>7.70742898308608E+17</v>
      </c>
      <c r="B998" t="s">
        <v>5134</v>
      </c>
      <c r="C998" t="s">
        <v>18</v>
      </c>
      <c r="D998" t="s">
        <v>1704</v>
      </c>
      <c r="E998" t="s">
        <v>1748</v>
      </c>
      <c r="G998" s="1">
        <v>42612.916678240741</v>
      </c>
    </row>
    <row r="999" spans="1:8">
      <c r="A999">
        <v>7.4646408168777702E+17</v>
      </c>
      <c r="B999" t="s">
        <v>5135</v>
      </c>
      <c r="C999" t="s">
        <v>18</v>
      </c>
      <c r="D999" t="s">
        <v>1704</v>
      </c>
      <c r="E999" t="s">
        <v>1749</v>
      </c>
      <c r="F999" t="s">
        <v>203</v>
      </c>
      <c r="G999" s="1">
        <v>42545.919907407406</v>
      </c>
      <c r="H999" t="s">
        <v>204</v>
      </c>
    </row>
    <row r="1000" spans="1:8">
      <c r="A1000">
        <v>7.2649854993277696E+17</v>
      </c>
      <c r="B1000" t="s">
        <v>5135</v>
      </c>
      <c r="C1000" t="s">
        <v>18</v>
      </c>
      <c r="D1000" t="s">
        <v>1704</v>
      </c>
      <c r="E1000" t="s">
        <v>1750</v>
      </c>
      <c r="F1000" t="s">
        <v>1751</v>
      </c>
      <c r="G1000" s="1">
        <v>42490.825532407405</v>
      </c>
      <c r="H1000" t="s">
        <v>722</v>
      </c>
    </row>
    <row r="1001" spans="1:8">
      <c r="A1001">
        <v>7.2646022229893901E+17</v>
      </c>
      <c r="B1001" t="s">
        <v>5134</v>
      </c>
      <c r="C1001" t="s">
        <v>18</v>
      </c>
      <c r="D1001" t="s">
        <v>1704</v>
      </c>
      <c r="E1001" t="s">
        <v>1752</v>
      </c>
      <c r="F1001" t="s">
        <v>1028</v>
      </c>
      <c r="G1001" s="1">
        <v>42490.719768518517</v>
      </c>
      <c r="H1001" t="s">
        <v>338</v>
      </c>
    </row>
    <row r="1002" spans="1:8">
      <c r="A1002">
        <v>7.2607697815607194E+17</v>
      </c>
      <c r="B1002" t="s">
        <v>5135</v>
      </c>
      <c r="C1002" t="s">
        <v>18</v>
      </c>
      <c r="D1002" t="s">
        <v>1704</v>
      </c>
      <c r="E1002" t="s">
        <v>1753</v>
      </c>
      <c r="G1002" s="1">
        <v>42489.662222222221</v>
      </c>
    </row>
    <row r="1003" spans="1:8">
      <c r="A1003">
        <v>7.0552799461861696E+17</v>
      </c>
      <c r="B1003" t="s">
        <v>5134</v>
      </c>
      <c r="C1003" t="s">
        <v>18</v>
      </c>
      <c r="D1003" t="s">
        <v>1704</v>
      </c>
      <c r="E1003" t="s">
        <v>1754</v>
      </c>
      <c r="F1003" t="s">
        <v>203</v>
      </c>
      <c r="G1003" s="1">
        <v>42432.957824074074</v>
      </c>
      <c r="H1003" t="s">
        <v>204</v>
      </c>
    </row>
    <row r="1004" spans="1:8">
      <c r="A1004">
        <v>6.9718458521870298E+17</v>
      </c>
      <c r="B1004" t="s">
        <v>5135</v>
      </c>
      <c r="C1004" t="s">
        <v>18</v>
      </c>
      <c r="D1004" t="s">
        <v>1704</v>
      </c>
      <c r="E1004" t="s">
        <v>1755</v>
      </c>
      <c r="G1004" s="1">
        <v>42409.934398148151</v>
      </c>
    </row>
    <row r="1005" spans="1:8">
      <c r="A1005">
        <v>6.9718300853790694E+17</v>
      </c>
      <c r="B1005" t="s">
        <v>5134</v>
      </c>
      <c r="C1005" t="s">
        <v>18</v>
      </c>
      <c r="D1005" t="s">
        <v>1704</v>
      </c>
      <c r="E1005" t="s">
        <v>1756</v>
      </c>
      <c r="F1005" t="s">
        <v>1757</v>
      </c>
      <c r="G1005" s="1">
        <v>42409.930046296293</v>
      </c>
      <c r="H1005" t="s">
        <v>242</v>
      </c>
    </row>
    <row r="1006" spans="1:8">
      <c r="A1006">
        <v>6.95620905502928E+17</v>
      </c>
      <c r="B1006" t="s">
        <v>5134</v>
      </c>
      <c r="C1006" t="s">
        <v>18</v>
      </c>
      <c r="D1006" t="s">
        <v>1704</v>
      </c>
      <c r="E1006" t="s">
        <v>1758</v>
      </c>
      <c r="G1006" s="1">
        <v>42405.619467592594</v>
      </c>
    </row>
    <row r="1007" spans="1:8">
      <c r="A1007">
        <v>6.9345557244899699E+17</v>
      </c>
      <c r="B1007" t="s">
        <v>5135</v>
      </c>
      <c r="C1007" t="s">
        <v>18</v>
      </c>
      <c r="D1007" t="s">
        <v>1704</v>
      </c>
      <c r="E1007" t="s">
        <v>1759</v>
      </c>
      <c r="G1007" s="1">
        <v>42399.644282407404</v>
      </c>
    </row>
    <row r="1008" spans="1:8">
      <c r="A1008">
        <v>6.8732050440810394E+17</v>
      </c>
      <c r="B1008" t="s">
        <v>5134</v>
      </c>
      <c r="C1008" t="s">
        <v>18</v>
      </c>
      <c r="D1008" t="s">
        <v>1704</v>
      </c>
      <c r="E1008" t="s">
        <v>1760</v>
      </c>
      <c r="F1008" t="s">
        <v>1761</v>
      </c>
      <c r="G1008" s="1">
        <v>42382.714722222219</v>
      </c>
      <c r="H1008" t="s">
        <v>225</v>
      </c>
    </row>
    <row r="1009" spans="1:8">
      <c r="A1009">
        <v>6.7148413249356506E+17</v>
      </c>
      <c r="B1009" t="s">
        <v>5135</v>
      </c>
      <c r="C1009" t="s">
        <v>18</v>
      </c>
      <c r="D1009" t="s">
        <v>1704</v>
      </c>
      <c r="E1009" t="s">
        <v>1762</v>
      </c>
      <c r="G1009" s="1">
        <v>42339.014664351853</v>
      </c>
    </row>
    <row r="1010" spans="1:8">
      <c r="A1010">
        <v>6.6774865236700301E+17</v>
      </c>
      <c r="B1010" t="s">
        <v>5134</v>
      </c>
      <c r="C1010" t="s">
        <v>15</v>
      </c>
      <c r="D1010" t="s">
        <v>1704</v>
      </c>
      <c r="E1010" t="s">
        <v>1763</v>
      </c>
      <c r="G1010" s="1">
        <v>42328.706701388888</v>
      </c>
    </row>
    <row r="1011" spans="1:8">
      <c r="A1011">
        <v>6.6516829323441702E+17</v>
      </c>
      <c r="B1011" t="s">
        <v>5134</v>
      </c>
      <c r="C1011" t="s">
        <v>7</v>
      </c>
      <c r="D1011" t="s">
        <v>1704</v>
      </c>
      <c r="E1011" t="s">
        <v>1764</v>
      </c>
      <c r="G1011" s="1">
        <v>42321.586261574077</v>
      </c>
    </row>
    <row r="1012" spans="1:8">
      <c r="A1012">
        <v>6.4917993324430502E+17</v>
      </c>
      <c r="B1012" t="s">
        <v>5135</v>
      </c>
      <c r="C1012" t="s">
        <v>18</v>
      </c>
      <c r="D1012" t="s">
        <v>1704</v>
      </c>
      <c r="E1012" t="s">
        <v>1765</v>
      </c>
      <c r="G1012" s="1">
        <v>42277.466793981483</v>
      </c>
    </row>
    <row r="1013" spans="1:8">
      <c r="A1013">
        <v>6.4681473287644698E+17</v>
      </c>
      <c r="B1013" t="s">
        <v>5135</v>
      </c>
      <c r="C1013" t="s">
        <v>18</v>
      </c>
      <c r="D1013" t="s">
        <v>1704</v>
      </c>
      <c r="E1013" t="s">
        <v>1766</v>
      </c>
      <c r="G1013" s="1">
        <v>42270.940092592595</v>
      </c>
    </row>
    <row r="1014" spans="1:8">
      <c r="A1014">
        <v>8.5151966511743706E+17</v>
      </c>
      <c r="B1014" t="s">
        <v>5135</v>
      </c>
      <c r="C1014" t="s">
        <v>15</v>
      </c>
      <c r="D1014" t="s">
        <v>1767</v>
      </c>
      <c r="E1014" t="s">
        <v>1768</v>
      </c>
      <c r="F1014" t="s">
        <v>1769</v>
      </c>
      <c r="G1014" s="1">
        <v>42835.818090277775</v>
      </c>
      <c r="H1014" t="s">
        <v>1770</v>
      </c>
    </row>
    <row r="1015" spans="1:8">
      <c r="A1015">
        <v>6.8133151163574195E+17</v>
      </c>
      <c r="B1015" t="s">
        <v>5135</v>
      </c>
      <c r="C1015" t="s">
        <v>10</v>
      </c>
      <c r="D1015" t="s">
        <v>1767</v>
      </c>
      <c r="E1015" t="s">
        <v>1771</v>
      </c>
      <c r="G1015" s="1">
        <v>42366.188252314816</v>
      </c>
    </row>
    <row r="1016" spans="1:8">
      <c r="A1016">
        <v>6.8126220741854797E+17</v>
      </c>
      <c r="B1016" t="s">
        <v>5134</v>
      </c>
      <c r="C1016" t="s">
        <v>10</v>
      </c>
      <c r="D1016" t="s">
        <v>1767</v>
      </c>
      <c r="E1016" t="s">
        <v>1772</v>
      </c>
      <c r="G1016" s="1">
        <v>42365.997013888889</v>
      </c>
    </row>
    <row r="1017" spans="1:8">
      <c r="A1017">
        <v>8.9538588281904704E+17</v>
      </c>
      <c r="B1017" t="s">
        <v>5134</v>
      </c>
      <c r="C1017" t="s">
        <v>38</v>
      </c>
      <c r="D1017" t="s">
        <v>1773</v>
      </c>
      <c r="E1017" t="s">
        <v>1774</v>
      </c>
      <c r="G1017" s="1">
        <v>42956.865787037037</v>
      </c>
    </row>
    <row r="1018" spans="1:8">
      <c r="A1018">
        <v>7.4431157968922598E+17</v>
      </c>
      <c r="B1018" t="s">
        <v>5134</v>
      </c>
      <c r="C1018" t="s">
        <v>7</v>
      </c>
      <c r="D1018" t="s">
        <v>1773</v>
      </c>
      <c r="E1018" t="s">
        <v>1775</v>
      </c>
      <c r="F1018" t="s">
        <v>1615</v>
      </c>
      <c r="G1018" s="1">
        <v>42539.980127314811</v>
      </c>
      <c r="H1018" t="s">
        <v>1616</v>
      </c>
    </row>
    <row r="1019" spans="1:8">
      <c r="A1019">
        <v>7.4429146222600102E+17</v>
      </c>
      <c r="B1019" t="s">
        <v>5134</v>
      </c>
      <c r="C1019" t="s">
        <v>7</v>
      </c>
      <c r="D1019" t="s">
        <v>1773</v>
      </c>
      <c r="E1019" t="s">
        <v>1776</v>
      </c>
      <c r="F1019" t="s">
        <v>1615</v>
      </c>
      <c r="G1019" s="1">
        <v>42539.924618055556</v>
      </c>
      <c r="H1019" t="s">
        <v>1616</v>
      </c>
    </row>
    <row r="1020" spans="1:8">
      <c r="A1020">
        <v>8.5201847449896896E+17</v>
      </c>
      <c r="B1020" t="s">
        <v>5135</v>
      </c>
      <c r="C1020" t="s">
        <v>10</v>
      </c>
      <c r="D1020" t="s">
        <v>1777</v>
      </c>
      <c r="E1020" t="s">
        <v>1778</v>
      </c>
      <c r="F1020" t="s">
        <v>1779</v>
      </c>
      <c r="G1020" s="1">
        <v>42837.194537037038</v>
      </c>
      <c r="H1020" t="s">
        <v>1780</v>
      </c>
    </row>
    <row r="1021" spans="1:8">
      <c r="A1021">
        <v>7.5410656149310195E+17</v>
      </c>
      <c r="B1021" t="s">
        <v>5134</v>
      </c>
      <c r="C1021" t="s">
        <v>18</v>
      </c>
      <c r="D1021" t="s">
        <v>1777</v>
      </c>
      <c r="E1021" t="e">
        <f>Delta so...yes then?</f>
        <v>#NAME?</v>
      </c>
      <c r="G1021" s="1">
        <v>42567.009131944447</v>
      </c>
    </row>
    <row r="1022" spans="1:8">
      <c r="A1022">
        <v>4.2293837569631002E+17</v>
      </c>
      <c r="B1022" t="s">
        <v>5134</v>
      </c>
      <c r="C1022" t="s">
        <v>15</v>
      </c>
      <c r="D1022" t="s">
        <v>1781</v>
      </c>
      <c r="E1022" t="s">
        <v>1782</v>
      </c>
      <c r="G1022" s="1">
        <v>41653.159039351849</v>
      </c>
    </row>
    <row r="1023" spans="1:8">
      <c r="A1023">
        <v>8.9133664416665997E+17</v>
      </c>
      <c r="B1023" t="s">
        <v>5134</v>
      </c>
      <c r="C1023" t="s">
        <v>18</v>
      </c>
      <c r="D1023" t="s">
        <v>1783</v>
      </c>
      <c r="E1023" t="s">
        <v>1784</v>
      </c>
      <c r="G1023" s="1">
        <v>42945.692013888889</v>
      </c>
    </row>
    <row r="1024" spans="1:8">
      <c r="A1024">
        <v>7.3842772037219494E+17</v>
      </c>
      <c r="B1024" t="s">
        <v>5134</v>
      </c>
      <c r="C1024" t="s">
        <v>7</v>
      </c>
      <c r="D1024" t="s">
        <v>1783</v>
      </c>
      <c r="E1024" t="s">
        <v>1785</v>
      </c>
      <c r="G1024" s="1">
        <v>42523.743773148148</v>
      </c>
    </row>
    <row r="1025" spans="1:8">
      <c r="A1025">
        <v>6.2557861129532198E+17</v>
      </c>
      <c r="B1025" t="s">
        <v>5134</v>
      </c>
      <c r="C1025" t="s">
        <v>18</v>
      </c>
      <c r="D1025" t="s">
        <v>1786</v>
      </c>
      <c r="E1025" t="s">
        <v>1787</v>
      </c>
      <c r="G1025" s="1">
        <v>42212.339560185188</v>
      </c>
    </row>
    <row r="1026" spans="1:8">
      <c r="A1026">
        <v>5.9035533491857395E+17</v>
      </c>
      <c r="B1026" t="s">
        <v>5134</v>
      </c>
      <c r="C1026" t="s">
        <v>18</v>
      </c>
      <c r="D1026" t="s">
        <v>1786</v>
      </c>
      <c r="E1026" t="s">
        <v>1788</v>
      </c>
      <c r="F1026" t="s">
        <v>1789</v>
      </c>
      <c r="G1026" s="1">
        <v>42115.141828703701</v>
      </c>
      <c r="H1026" t="s">
        <v>1790</v>
      </c>
    </row>
    <row r="1027" spans="1:8">
      <c r="A1027">
        <v>9.1300488374115098E+17</v>
      </c>
      <c r="B1027" t="s">
        <v>5134</v>
      </c>
      <c r="C1027" t="s">
        <v>18</v>
      </c>
      <c r="D1027" t="s">
        <v>1791</v>
      </c>
      <c r="E1027" t="s">
        <v>1792</v>
      </c>
      <c r="G1027" s="1">
        <v>43005.484965277778</v>
      </c>
    </row>
    <row r="1028" spans="1:8">
      <c r="A1028">
        <v>9.01491777152176E+17</v>
      </c>
      <c r="B1028" t="s">
        <v>5135</v>
      </c>
      <c r="C1028" t="s">
        <v>18</v>
      </c>
      <c r="D1028" t="s">
        <v>1791</v>
      </c>
      <c r="E1028" t="s">
        <v>1793</v>
      </c>
      <c r="F1028" t="s">
        <v>1794</v>
      </c>
      <c r="G1028" s="1">
        <v>42973.714849537035</v>
      </c>
      <c r="H1028" t="s">
        <v>409</v>
      </c>
    </row>
    <row r="1029" spans="1:8">
      <c r="A1029">
        <v>8.68534188709904E+17</v>
      </c>
      <c r="B1029" t="s">
        <v>5134</v>
      </c>
      <c r="C1029" t="s">
        <v>18</v>
      </c>
      <c r="D1029" t="s">
        <v>1791</v>
      </c>
      <c r="E1029" t="s">
        <v>1795</v>
      </c>
      <c r="F1029" t="s">
        <v>1088</v>
      </c>
      <c r="G1029" s="1">
        <v>42882.769224537034</v>
      </c>
      <c r="H1029" t="s">
        <v>1089</v>
      </c>
    </row>
    <row r="1030" spans="1:8">
      <c r="A1030">
        <v>7.3053060533156198E+17</v>
      </c>
      <c r="B1030" t="s">
        <v>5134</v>
      </c>
      <c r="C1030" t="s">
        <v>18</v>
      </c>
      <c r="D1030" t="s">
        <v>1791</v>
      </c>
      <c r="E1030" t="s">
        <v>1796</v>
      </c>
      <c r="F1030" t="s">
        <v>224</v>
      </c>
      <c r="G1030" s="1">
        <v>42501.951886574076</v>
      </c>
      <c r="H1030" t="s">
        <v>225</v>
      </c>
    </row>
    <row r="1031" spans="1:8">
      <c r="A1031">
        <v>7.5475172221245005E+17</v>
      </c>
      <c r="B1031" t="s">
        <v>5134</v>
      </c>
      <c r="C1031" t="s">
        <v>7</v>
      </c>
      <c r="D1031" t="s">
        <v>1797</v>
      </c>
      <c r="E1031" t="s">
        <v>1798</v>
      </c>
      <c r="F1031" t="s">
        <v>1799</v>
      </c>
      <c r="G1031" s="1">
        <v>42568.78943287037</v>
      </c>
      <c r="H1031" t="s">
        <v>564</v>
      </c>
    </row>
    <row r="1032" spans="1:8">
      <c r="A1032">
        <v>4.7982510418116102E+17</v>
      </c>
      <c r="B1032" t="s">
        <v>5134</v>
      </c>
      <c r="C1032" t="s">
        <v>18</v>
      </c>
      <c r="D1032" t="s">
        <v>1797</v>
      </c>
      <c r="E1032" t="s">
        <v>1800</v>
      </c>
      <c r="F1032" t="s">
        <v>1801</v>
      </c>
      <c r="G1032" s="1">
        <v>41810.136504629627</v>
      </c>
      <c r="H1032" t="s">
        <v>1802</v>
      </c>
    </row>
    <row r="1033" spans="1:8">
      <c r="A1033">
        <v>8.8696518784841702E+17</v>
      </c>
      <c r="B1033" t="s">
        <v>5134</v>
      </c>
      <c r="C1033" t="s">
        <v>18</v>
      </c>
      <c r="D1033" t="s">
        <v>1803</v>
      </c>
      <c r="E1033" t="s">
        <v>1804</v>
      </c>
      <c r="G1033" s="1">
        <v>42933.62909722222</v>
      </c>
    </row>
    <row r="1034" spans="1:8">
      <c r="A1034">
        <v>8.8580035879001203E+17</v>
      </c>
      <c r="B1034" t="s">
        <v>5134</v>
      </c>
      <c r="C1034" t="s">
        <v>7</v>
      </c>
      <c r="D1034" t="s">
        <v>1805</v>
      </c>
      <c r="E1034" t="s">
        <v>1806</v>
      </c>
      <c r="F1034" t="s">
        <v>241</v>
      </c>
      <c r="G1034" s="1">
        <v>42930.414780092593</v>
      </c>
      <c r="H1034" t="s">
        <v>242</v>
      </c>
    </row>
    <row r="1035" spans="1:8">
      <c r="A1035">
        <v>8.6789005078421005E+17</v>
      </c>
      <c r="B1035" t="s">
        <v>5134</v>
      </c>
      <c r="C1035" t="s">
        <v>7</v>
      </c>
      <c r="D1035" t="s">
        <v>1805</v>
      </c>
      <c r="E1035" t="s">
        <v>1807</v>
      </c>
      <c r="G1035" s="1">
        <v>42880.991747685184</v>
      </c>
    </row>
    <row r="1036" spans="1:8">
      <c r="A1036">
        <v>8.6775993373915098E+17</v>
      </c>
      <c r="B1036" t="s">
        <v>5134</v>
      </c>
      <c r="C1036" t="s">
        <v>7</v>
      </c>
      <c r="D1036" t="s">
        <v>1805</v>
      </c>
      <c r="E1036" t="s">
        <v>1808</v>
      </c>
      <c r="G1036" s="1">
        <v>42880.632696759261</v>
      </c>
    </row>
    <row r="1037" spans="1:8">
      <c r="A1037">
        <v>8.6773504714259994E+17</v>
      </c>
      <c r="B1037" t="s">
        <v>5134</v>
      </c>
      <c r="C1037" t="s">
        <v>7</v>
      </c>
      <c r="D1037" t="s">
        <v>1805</v>
      </c>
      <c r="E1037" t="s">
        <v>1809</v>
      </c>
      <c r="F1037" t="s">
        <v>241</v>
      </c>
      <c r="G1037" s="1">
        <v>42880.564016203702</v>
      </c>
      <c r="H1037" t="s">
        <v>242</v>
      </c>
    </row>
    <row r="1038" spans="1:8">
      <c r="A1038">
        <v>8.6373467238743603E+17</v>
      </c>
      <c r="B1038" t="s">
        <v>5134</v>
      </c>
      <c r="C1038" t="s">
        <v>15</v>
      </c>
      <c r="D1038" t="s">
        <v>1805</v>
      </c>
      <c r="E1038" t="s">
        <v>1810</v>
      </c>
      <c r="G1038" s="1">
        <v>42869.525081018517</v>
      </c>
    </row>
    <row r="1039" spans="1:8">
      <c r="A1039">
        <v>8.5221051071617395E+17</v>
      </c>
      <c r="B1039" t="s">
        <v>5134</v>
      </c>
      <c r="C1039" t="s">
        <v>10</v>
      </c>
      <c r="D1039" t="s">
        <v>1811</v>
      </c>
      <c r="E1039" t="s">
        <v>1812</v>
      </c>
      <c r="G1039" s="1">
        <v>42837.724456018521</v>
      </c>
    </row>
    <row r="1040" spans="1:8">
      <c r="A1040">
        <v>8.9825318121740595E+17</v>
      </c>
      <c r="B1040" t="s">
        <v>5134</v>
      </c>
      <c r="C1040" t="s">
        <v>18</v>
      </c>
      <c r="D1040" t="s">
        <v>1813</v>
      </c>
      <c r="E1040" t="e">
        <f>_xlfn.SINGLE(Isaiah_Thomas _xlfn.SINGLE(Delta Daaaaamn Gina _xlfn.SINGLE(Delta)))</f>
        <v>#NAME?</v>
      </c>
      <c r="F1040" t="s">
        <v>1814</v>
      </c>
      <c r="G1040" s="1">
        <v>42964.778020833335</v>
      </c>
      <c r="H1040" t="s">
        <v>1815</v>
      </c>
    </row>
    <row r="1041" spans="1:8">
      <c r="A1041">
        <v>8.7275703291448896E+17</v>
      </c>
      <c r="B1041" t="s">
        <v>5134</v>
      </c>
      <c r="C1041" t="s">
        <v>18</v>
      </c>
      <c r="D1041" t="s">
        <v>1816</v>
      </c>
      <c r="E1041" t="e">
        <f>Delta after a very serious delay put a hamper on My trip to Europe and now No follow up on a previous mishap on your end</f>
        <v>#NAME?</v>
      </c>
      <c r="G1041" s="1">
        <v>42894.422060185185</v>
      </c>
    </row>
    <row r="1042" spans="1:8">
      <c r="A1042">
        <v>5.4985412818557299E+17</v>
      </c>
      <c r="B1042" t="s">
        <v>5134</v>
      </c>
      <c r="C1042" t="s">
        <v>7</v>
      </c>
      <c r="D1042" t="s">
        <v>1816</v>
      </c>
      <c r="E1042" t="e">
        <f>AmericanAir What can be Done to rectify This situation?</f>
        <v>#NAME?</v>
      </c>
      <c r="G1042" s="1">
        <v>42003.379791666666</v>
      </c>
    </row>
    <row r="1043" spans="1:8">
      <c r="A1043">
        <v>5.4985340478554099E+17</v>
      </c>
      <c r="B1043" t="s">
        <v>5134</v>
      </c>
      <c r="C1043" t="s">
        <v>7</v>
      </c>
      <c r="D1043" t="s">
        <v>1816</v>
      </c>
      <c r="E1043" t="e">
        <f>AmericanAir I have both us airways and AA credit cards</f>
        <v>#NAME?</v>
      </c>
      <c r="G1043" s="1">
        <v>42003.377800925926</v>
      </c>
    </row>
    <row r="1044" spans="1:8">
      <c r="A1044">
        <v>5.2618275834824198E+17</v>
      </c>
      <c r="B1044" t="s">
        <v>5135</v>
      </c>
      <c r="C1044" t="s">
        <v>18</v>
      </c>
      <c r="D1044" t="s">
        <v>1816</v>
      </c>
      <c r="E1044" t="s">
        <v>1817</v>
      </c>
      <c r="F1044" t="s">
        <v>1818</v>
      </c>
      <c r="G1044" s="1">
        <v>41938.059259259258</v>
      </c>
      <c r="H1044" t="s">
        <v>1164</v>
      </c>
    </row>
    <row r="1045" spans="1:8">
      <c r="A1045">
        <v>8.4135695281910899E+17</v>
      </c>
      <c r="B1045" t="s">
        <v>5134</v>
      </c>
      <c r="C1045" t="s">
        <v>41</v>
      </c>
      <c r="D1045" t="s">
        <v>1819</v>
      </c>
      <c r="E1045" t="s">
        <v>1820</v>
      </c>
      <c r="F1045" t="s">
        <v>150</v>
      </c>
      <c r="G1045" s="1">
        <v>42807.774340277778</v>
      </c>
      <c r="H1045" t="s">
        <v>151</v>
      </c>
    </row>
    <row r="1046" spans="1:8">
      <c r="A1046">
        <v>9.1721928748335104E+17</v>
      </c>
      <c r="B1046" t="s">
        <v>5134</v>
      </c>
      <c r="C1046" t="s">
        <v>41</v>
      </c>
      <c r="D1046" t="s">
        <v>1821</v>
      </c>
      <c r="E1046" t="s">
        <v>1822</v>
      </c>
      <c r="G1046" s="1">
        <v>43017.114502314813</v>
      </c>
    </row>
    <row r="1047" spans="1:8">
      <c r="A1047">
        <v>2.8401898743044899E+17</v>
      </c>
      <c r="B1047" t="s">
        <v>5134</v>
      </c>
      <c r="C1047" t="s">
        <v>38</v>
      </c>
      <c r="D1047" t="s">
        <v>1823</v>
      </c>
      <c r="E1047" t="s">
        <v>1824</v>
      </c>
      <c r="G1047" s="1">
        <v>41269.814560185187</v>
      </c>
    </row>
    <row r="1048" spans="1:8">
      <c r="A1048">
        <v>7.6540887807059904E+17</v>
      </c>
      <c r="B1048" t="s">
        <v>5134</v>
      </c>
      <c r="C1048" t="s">
        <v>15</v>
      </c>
      <c r="D1048" t="s">
        <v>1825</v>
      </c>
      <c r="E1048" t="s">
        <v>1826</v>
      </c>
      <c r="G1048" s="1">
        <v>42598.197581018518</v>
      </c>
    </row>
    <row r="1049" spans="1:8">
      <c r="A1049">
        <v>8.9999487975697997E+17</v>
      </c>
      <c r="B1049" t="s">
        <v>5135</v>
      </c>
      <c r="C1049" t="s">
        <v>18</v>
      </c>
      <c r="D1049" t="s">
        <v>1827</v>
      </c>
      <c r="E1049" t="s">
        <v>1828</v>
      </c>
      <c r="F1049" t="s">
        <v>1829</v>
      </c>
      <c r="G1049" s="1">
        <v>42969.584201388891</v>
      </c>
      <c r="H1049" t="s">
        <v>1830</v>
      </c>
    </row>
    <row r="1050" spans="1:8">
      <c r="A1050">
        <v>8.8601764570263501E+17</v>
      </c>
      <c r="B1050" t="s">
        <v>5134</v>
      </c>
      <c r="C1050" t="s">
        <v>10</v>
      </c>
      <c r="D1050" t="s">
        <v>1831</v>
      </c>
      <c r="E1050" t="s">
        <v>37</v>
      </c>
      <c r="G1050" s="1">
        <v>42931.014374999999</v>
      </c>
    </row>
    <row r="1051" spans="1:8">
      <c r="A1051">
        <v>7.3796292694286694E+17</v>
      </c>
      <c r="B1051" t="s">
        <v>5134</v>
      </c>
      <c r="C1051" t="s">
        <v>7</v>
      </c>
      <c r="D1051" t="s">
        <v>1832</v>
      </c>
      <c r="E1051" t="s">
        <v>1833</v>
      </c>
      <c r="G1051" s="1">
        <v>42522.461192129631</v>
      </c>
    </row>
    <row r="1052" spans="1:8">
      <c r="A1052">
        <v>8.1160645644112602E+17</v>
      </c>
      <c r="B1052" t="s">
        <v>5134</v>
      </c>
      <c r="C1052" t="s">
        <v>18</v>
      </c>
      <c r="D1052" t="s">
        <v>1834</v>
      </c>
      <c r="E1052" t="s">
        <v>172</v>
      </c>
      <c r="G1052" s="1">
        <v>42725.678611111114</v>
      </c>
    </row>
    <row r="1053" spans="1:8">
      <c r="A1053">
        <v>8.2660142370600896E+17</v>
      </c>
      <c r="B1053" t="s">
        <v>5134</v>
      </c>
      <c r="C1053" t="s">
        <v>7</v>
      </c>
      <c r="D1053" t="s">
        <v>1835</v>
      </c>
      <c r="E1053" t="s">
        <v>1836</v>
      </c>
      <c r="G1053" s="1">
        <v>42767.056840277779</v>
      </c>
    </row>
    <row r="1054" spans="1:8">
      <c r="A1054">
        <v>5.5042306312937798E+17</v>
      </c>
      <c r="B1054" t="s">
        <v>5134</v>
      </c>
      <c r="C1054" t="s">
        <v>38</v>
      </c>
      <c r="D1054" t="s">
        <v>1837</v>
      </c>
      <c r="E1054" t="s">
        <v>1838</v>
      </c>
      <c r="G1054" s="1">
        <v>42004.949756944443</v>
      </c>
    </row>
    <row r="1055" spans="1:8">
      <c r="A1055">
        <v>8.1162878415585203E+17</v>
      </c>
      <c r="B1055" t="s">
        <v>5134</v>
      </c>
      <c r="C1055" t="s">
        <v>18</v>
      </c>
      <c r="D1055" t="s">
        <v>1839</v>
      </c>
      <c r="E1055" t="s">
        <v>172</v>
      </c>
      <c r="G1055" s="1">
        <v>42725.740231481483</v>
      </c>
    </row>
    <row r="1056" spans="1:8">
      <c r="A1056">
        <v>9.2150057376098304E+17</v>
      </c>
      <c r="B1056" t="s">
        <v>5134</v>
      </c>
      <c r="C1056" t="s">
        <v>7</v>
      </c>
      <c r="D1056" t="s">
        <v>1840</v>
      </c>
      <c r="E1056" t="s">
        <v>1841</v>
      </c>
      <c r="F1056" t="s">
        <v>150</v>
      </c>
      <c r="G1056" s="1">
        <v>43028.928611111114</v>
      </c>
      <c r="H1056" t="s">
        <v>151</v>
      </c>
    </row>
    <row r="1057" spans="1:8">
      <c r="A1057">
        <v>9.1460604944498202E+17</v>
      </c>
      <c r="B1057" t="s">
        <v>5135</v>
      </c>
      <c r="C1057" t="s">
        <v>7</v>
      </c>
      <c r="D1057" t="s">
        <v>1840</v>
      </c>
      <c r="E1057" t="s">
        <v>1842</v>
      </c>
      <c r="G1057" s="1">
        <v>43009.903344907405</v>
      </c>
    </row>
    <row r="1058" spans="1:8">
      <c r="A1058">
        <v>9.1133405335334502E+17</v>
      </c>
      <c r="B1058" t="s">
        <v>5134</v>
      </c>
      <c r="C1058" t="s">
        <v>7</v>
      </c>
      <c r="D1058" t="s">
        <v>1840</v>
      </c>
      <c r="E1058" t="e">
        <f>_xlfn.SINGLE(Ajit_412 _xlfn.SINGLE(AmericanAir Because they are a miserable excuse for an airline))</f>
        <v>#NAME?</v>
      </c>
      <c r="G1058" s="1">
        <v>43000.874351851853</v>
      </c>
    </row>
    <row r="1059" spans="1:8">
      <c r="A1059">
        <v>9.0530275081210202E+17</v>
      </c>
      <c r="B1059" t="s">
        <v>5134</v>
      </c>
      <c r="C1059" t="s">
        <v>15</v>
      </c>
      <c r="D1059" t="s">
        <v>1840</v>
      </c>
      <c r="E1059" t="s">
        <v>1843</v>
      </c>
      <c r="F1059" t="s">
        <v>150</v>
      </c>
      <c r="G1059" s="1">
        <v>42984.231134259258</v>
      </c>
      <c r="H1059" t="s">
        <v>151</v>
      </c>
    </row>
    <row r="1060" spans="1:8">
      <c r="A1060">
        <v>9.0486051926539405E+17</v>
      </c>
      <c r="B1060" t="s">
        <v>5134</v>
      </c>
      <c r="C1060" t="s">
        <v>7</v>
      </c>
      <c r="D1060" t="s">
        <v>1840</v>
      </c>
      <c r="E1060" t="s">
        <v>1844</v>
      </c>
      <c r="F1060" t="s">
        <v>150</v>
      </c>
      <c r="G1060" s="1">
        <v>42983.010798611111</v>
      </c>
      <c r="H1060" t="s">
        <v>151</v>
      </c>
    </row>
    <row r="1061" spans="1:8">
      <c r="A1061">
        <v>8.9949990315981594E+17</v>
      </c>
      <c r="B1061" t="s">
        <v>5134</v>
      </c>
      <c r="C1061" t="s">
        <v>7</v>
      </c>
      <c r="D1061" t="s">
        <v>1840</v>
      </c>
      <c r="E1061" t="s">
        <v>1845</v>
      </c>
      <c r="F1061" t="s">
        <v>150</v>
      </c>
      <c r="G1061" s="1">
        <v>42968.218321759261</v>
      </c>
      <c r="H1061" t="s">
        <v>151</v>
      </c>
    </row>
    <row r="1062" spans="1:8">
      <c r="A1062">
        <v>8.9097446997142298E+17</v>
      </c>
      <c r="B1062" t="s">
        <v>5134</v>
      </c>
      <c r="C1062" t="s">
        <v>7</v>
      </c>
      <c r="D1062" t="s">
        <v>1840</v>
      </c>
      <c r="E1062" t="e">
        <f>AmericanAir has given My ZERO compensation and has given me the run around</f>
        <v>#NAME?</v>
      </c>
      <c r="F1062" t="s">
        <v>150</v>
      </c>
      <c r="G1062" s="1">
        <v>42944.692604166667</v>
      </c>
      <c r="H1062" t="s">
        <v>151</v>
      </c>
    </row>
    <row r="1063" spans="1:8">
      <c r="A1063">
        <v>8.9074733518943795E+17</v>
      </c>
      <c r="B1063" t="s">
        <v>5135</v>
      </c>
      <c r="C1063" t="s">
        <v>7</v>
      </c>
      <c r="D1063" t="s">
        <v>1840</v>
      </c>
      <c r="E1063" t="s">
        <v>1846</v>
      </c>
      <c r="G1063" s="1">
        <v>42944.065833333334</v>
      </c>
    </row>
    <row r="1064" spans="1:8">
      <c r="A1064">
        <v>8.4614443382543501E+17</v>
      </c>
      <c r="B1064" t="s">
        <v>5134</v>
      </c>
      <c r="C1064" t="s">
        <v>10</v>
      </c>
      <c r="D1064" t="s">
        <v>1847</v>
      </c>
      <c r="E1064" t="e">
        <f>_xlfn.SINGLE(shannonrwatts _xlfn.SINGLE(united What the actual fuck?))</f>
        <v>#NAME?</v>
      </c>
      <c r="G1064" s="1">
        <v>42820.985277777778</v>
      </c>
    </row>
    <row r="1065" spans="1:8">
      <c r="A1065">
        <v>4.2083238593705901E+17</v>
      </c>
      <c r="B1065" t="s">
        <v>5135</v>
      </c>
      <c r="C1065" t="s">
        <v>15</v>
      </c>
      <c r="D1065" t="s">
        <v>1848</v>
      </c>
      <c r="E1065" t="s">
        <v>1849</v>
      </c>
      <c r="G1065" s="1">
        <v>41647.347615740742</v>
      </c>
    </row>
    <row r="1066" spans="1:8">
      <c r="A1066">
        <v>9.0555183776758502E+17</v>
      </c>
      <c r="B1066" t="s">
        <v>5135</v>
      </c>
      <c r="C1066" t="s">
        <v>41</v>
      </c>
      <c r="D1066" t="s">
        <v>1850</v>
      </c>
      <c r="E1066" t="s">
        <v>1851</v>
      </c>
      <c r="G1066" s="1">
        <v>42984.918483796297</v>
      </c>
    </row>
    <row r="1067" spans="1:8">
      <c r="A1067">
        <v>6.4076821003634995E+17</v>
      </c>
      <c r="B1067" t="s">
        <v>5134</v>
      </c>
      <c r="C1067" t="s">
        <v>7</v>
      </c>
      <c r="D1067" t="s">
        <v>1852</v>
      </c>
      <c r="E1067" t="s">
        <v>1853</v>
      </c>
      <c r="G1067" s="1">
        <v>42254.254861111112</v>
      </c>
    </row>
    <row r="1068" spans="1:8">
      <c r="A1068">
        <v>8.1090488344445696E+17</v>
      </c>
      <c r="B1068" t="s">
        <v>5134</v>
      </c>
      <c r="C1068" t="s">
        <v>18</v>
      </c>
      <c r="D1068" t="s">
        <v>1854</v>
      </c>
      <c r="E1068" t="s">
        <v>1855</v>
      </c>
      <c r="F1068" t="s">
        <v>1856</v>
      </c>
      <c r="G1068" s="1">
        <v>42723.742638888885</v>
      </c>
      <c r="H1068" t="s">
        <v>401</v>
      </c>
    </row>
    <row r="1069" spans="1:8">
      <c r="A1069">
        <v>6.5620260952362099E+17</v>
      </c>
      <c r="B1069" t="s">
        <v>5134</v>
      </c>
      <c r="C1069" t="s">
        <v>18</v>
      </c>
      <c r="D1069" t="s">
        <v>1857</v>
      </c>
      <c r="E1069" t="s">
        <v>1858</v>
      </c>
      <c r="G1069" s="1">
        <v>42296.845694444448</v>
      </c>
    </row>
    <row r="1070" spans="1:8">
      <c r="A1070">
        <v>6.0622781562145894E+17</v>
      </c>
      <c r="B1070" t="s">
        <v>5134</v>
      </c>
      <c r="C1070" t="s">
        <v>10</v>
      </c>
      <c r="D1070" t="s">
        <v>1859</v>
      </c>
      <c r="E1070" t="s">
        <v>1860</v>
      </c>
      <c r="G1070" s="1">
        <v>42158.94153935185</v>
      </c>
    </row>
    <row r="1071" spans="1:8">
      <c r="A1071">
        <v>5.9710148576425101E+17</v>
      </c>
      <c r="B1071" t="s">
        <v>5134</v>
      </c>
      <c r="C1071" t="s">
        <v>41</v>
      </c>
      <c r="D1071" t="s">
        <v>1859</v>
      </c>
      <c r="E1071" t="e">
        <f>_xlfn.SINGLE(jetblue just had an incredibly bad Experience re: rudeness of employees. if they don\u2019t want to interact with human beings), get a dif job</f>
        <v>#NAME?</v>
      </c>
      <c r="G1071" s="1">
        <v>42133.757662037038</v>
      </c>
    </row>
    <row r="1072" spans="1:8">
      <c r="A1072">
        <v>8.5200325911607194E+17</v>
      </c>
      <c r="B1072" t="s">
        <v>5134</v>
      </c>
      <c r="C1072" t="s">
        <v>10</v>
      </c>
      <c r="D1072" t="s">
        <v>1861</v>
      </c>
      <c r="E1072" t="s">
        <v>1862</v>
      </c>
      <c r="G1072" s="1">
        <v>42837.152557870373</v>
      </c>
    </row>
    <row r="1073" spans="1:8">
      <c r="A1073">
        <v>8.5181381623306598E+17</v>
      </c>
      <c r="B1073" t="s">
        <v>5134</v>
      </c>
      <c r="C1073" t="s">
        <v>10</v>
      </c>
      <c r="D1073" t="s">
        <v>1863</v>
      </c>
      <c r="E1073" t="s">
        <v>1864</v>
      </c>
      <c r="G1073" s="1">
        <v>42836.629791666666</v>
      </c>
    </row>
    <row r="1074" spans="1:8">
      <c r="A1074">
        <v>8.4834474203532403E+17</v>
      </c>
      <c r="B1074" t="s">
        <v>5134</v>
      </c>
      <c r="C1074" t="s">
        <v>41</v>
      </c>
      <c r="D1074" t="s">
        <v>1865</v>
      </c>
      <c r="E1074" t="s">
        <v>1866</v>
      </c>
      <c r="G1074" s="1">
        <v>42827.056967592594</v>
      </c>
    </row>
    <row r="1075" spans="1:8">
      <c r="A1075">
        <v>3.1260562034172301E+17</v>
      </c>
      <c r="B1075" t="s">
        <v>5134</v>
      </c>
      <c r="C1075" t="s">
        <v>7</v>
      </c>
      <c r="D1075" t="s">
        <v>1867</v>
      </c>
      <c r="E1075" t="s">
        <v>1868</v>
      </c>
      <c r="G1075" s="1">
        <v>41348.698634259257</v>
      </c>
    </row>
    <row r="1076" spans="1:8">
      <c r="A1076">
        <v>9.0958863025090496E+17</v>
      </c>
      <c r="B1076" t="s">
        <v>5135</v>
      </c>
      <c r="C1076" t="s">
        <v>18</v>
      </c>
      <c r="D1076" t="s">
        <v>1869</v>
      </c>
      <c r="E1076" t="s">
        <v>1870</v>
      </c>
      <c r="G1076" s="1">
        <v>42996.057905092595</v>
      </c>
    </row>
    <row r="1077" spans="1:8">
      <c r="A1077">
        <v>8.7239842505210995E+17</v>
      </c>
      <c r="B1077" t="s">
        <v>5134</v>
      </c>
      <c r="C1077" t="s">
        <v>10</v>
      </c>
      <c r="D1077" t="s">
        <v>1871</v>
      </c>
      <c r="E1077" t="e">
        <f>united I need to be in NYC before 10:30 coming from Burlington</f>
        <v>#NAME?</v>
      </c>
      <c r="F1077" t="s">
        <v>1872</v>
      </c>
      <c r="G1077" s="1">
        <v>42893.432488425926</v>
      </c>
      <c r="H1077" t="s">
        <v>1873</v>
      </c>
    </row>
    <row r="1078" spans="1:8">
      <c r="A1078">
        <v>7.5689039598066803E+17</v>
      </c>
      <c r="B1078" t="s">
        <v>5134</v>
      </c>
      <c r="C1078" t="s">
        <v>10</v>
      </c>
      <c r="D1078" t="s">
        <v>1874</v>
      </c>
      <c r="E1078" t="e">
        <f>united update: departure time: 5:9 Currently: Still sitting in the airport</f>
        <v>#NAME?</v>
      </c>
      <c r="F1078" t="s">
        <v>1151</v>
      </c>
      <c r="G1078" s="1">
        <v>42574.691053240742</v>
      </c>
      <c r="H1078" t="s">
        <v>1152</v>
      </c>
    </row>
    <row r="1079" spans="1:8">
      <c r="A1079">
        <v>8.8819752356697702E+17</v>
      </c>
      <c r="B1079" t="s">
        <v>5134</v>
      </c>
      <c r="C1079" t="s">
        <v>41</v>
      </c>
      <c r="D1079" t="s">
        <v>1875</v>
      </c>
      <c r="E1079" t="e">
        <f>_xlfn.SINGLE(barrgen _xlfn.SINGLE(AnnCoulter _xlfn.SINGLE(jetblue do we know each other? you are assuming I have witchy qualities from... What My twitter picture... lol idiot)))</f>
        <v>#NAME?</v>
      </c>
      <c r="F1079" t="s">
        <v>1876</v>
      </c>
      <c r="G1079" s="1">
        <v>42937.029699074075</v>
      </c>
      <c r="H1079" t="s">
        <v>1877</v>
      </c>
    </row>
    <row r="1080" spans="1:8">
      <c r="A1080">
        <v>6.6352348577637504E+17</v>
      </c>
      <c r="B1080" t="s">
        <v>5134</v>
      </c>
      <c r="C1080" t="s">
        <v>41</v>
      </c>
      <c r="D1080" t="s">
        <v>1878</v>
      </c>
      <c r="E1080" t="s">
        <v>1879</v>
      </c>
      <c r="F1080" t="s">
        <v>1880</v>
      </c>
      <c r="G1080" s="1">
        <v>42317.047465277778</v>
      </c>
      <c r="H1080" t="s">
        <v>1881</v>
      </c>
    </row>
    <row r="1081" spans="1:8">
      <c r="A1081">
        <v>8.9843727422807194E+17</v>
      </c>
      <c r="B1081" t="s">
        <v>5134</v>
      </c>
      <c r="C1081" t="s">
        <v>10</v>
      </c>
      <c r="D1081" t="s">
        <v>1882</v>
      </c>
      <c r="E1081" t="e">
        <f>_xlfn.SINGLE(Nandersen31 _xlfn.SINGLE(UnitedAirlines go to bed ya bum))</f>
        <v>#NAME?</v>
      </c>
      <c r="F1081" t="s">
        <v>279</v>
      </c>
      <c r="G1081" s="1">
        <v>42965.28601851852</v>
      </c>
      <c r="H1081" t="s">
        <v>280</v>
      </c>
    </row>
    <row r="1082" spans="1:8">
      <c r="A1082">
        <v>8.9836004601857997E+17</v>
      </c>
      <c r="B1082" t="s">
        <v>5134</v>
      </c>
      <c r="C1082" t="s">
        <v>10</v>
      </c>
      <c r="D1082" t="s">
        <v>1882</v>
      </c>
      <c r="E1082" t="s">
        <v>1883</v>
      </c>
      <c r="F1082" t="s">
        <v>283</v>
      </c>
      <c r="G1082" s="1">
        <v>42965.072916666664</v>
      </c>
      <c r="H1082" t="s">
        <v>27</v>
      </c>
    </row>
    <row r="1083" spans="1:8">
      <c r="A1083">
        <v>4.5543037379557299E+17</v>
      </c>
      <c r="B1083" t="s">
        <v>5134</v>
      </c>
      <c r="C1083" t="s">
        <v>10</v>
      </c>
      <c r="D1083" t="s">
        <v>1884</v>
      </c>
      <c r="E1083" t="s">
        <v>1885</v>
      </c>
      <c r="G1083" s="1">
        <v>41742.819872685184</v>
      </c>
    </row>
    <row r="1084" spans="1:8">
      <c r="A1084">
        <v>8.8310774975584998E+17</v>
      </c>
      <c r="B1084" t="s">
        <v>5134</v>
      </c>
      <c r="C1084" t="s">
        <v>10</v>
      </c>
      <c r="D1084" t="s">
        <v>1886</v>
      </c>
      <c r="E1084" t="e">
        <f>_xlfn.SINGLE(cirstenw _xlfn.SINGLE(united very sad....))</f>
        <v>#NAME?</v>
      </c>
      <c r="G1084" s="1">
        <v>42922.984594907408</v>
      </c>
    </row>
    <row r="1085" spans="1:8">
      <c r="A1085">
        <v>8.6241694136922496E+17</v>
      </c>
      <c r="B1085" t="s">
        <v>5134</v>
      </c>
      <c r="C1085" t="s">
        <v>10</v>
      </c>
      <c r="D1085" t="s">
        <v>1886</v>
      </c>
      <c r="E1085" t="s">
        <v>1887</v>
      </c>
      <c r="G1085" s="1">
        <v>42865.888842592591</v>
      </c>
    </row>
    <row r="1086" spans="1:8">
      <c r="A1086">
        <v>3.65681733624016E+17</v>
      </c>
      <c r="B1086" t="s">
        <v>5134</v>
      </c>
      <c r="C1086" t="s">
        <v>10</v>
      </c>
      <c r="D1086" t="s">
        <v>1888</v>
      </c>
      <c r="E1086" t="s">
        <v>1889</v>
      </c>
      <c r="G1086" s="1">
        <v>41495.160798611112</v>
      </c>
    </row>
    <row r="1087" spans="1:8">
      <c r="A1087">
        <v>5.69715180973768E+17</v>
      </c>
      <c r="B1087" t="s">
        <v>5135</v>
      </c>
      <c r="C1087" t="s">
        <v>15</v>
      </c>
      <c r="D1087" t="s">
        <v>1890</v>
      </c>
      <c r="E1087" t="s">
        <v>1891</v>
      </c>
      <c r="G1087" s="1">
        <v>42058.185856481483</v>
      </c>
    </row>
    <row r="1088" spans="1:8">
      <c r="A1088">
        <v>8.8924650667032499E+17</v>
      </c>
      <c r="B1088" t="s">
        <v>5134</v>
      </c>
      <c r="C1088" t="s">
        <v>10</v>
      </c>
      <c r="D1088" t="s">
        <v>1892</v>
      </c>
      <c r="E1088" t="s">
        <v>1893</v>
      </c>
      <c r="F1088" t="s">
        <v>362</v>
      </c>
      <c r="G1088" s="1">
        <v>42939.924340277779</v>
      </c>
      <c r="H1088" t="s">
        <v>363</v>
      </c>
    </row>
    <row r="1089" spans="1:8">
      <c r="A1089">
        <v>8.4641532619990605E+17</v>
      </c>
      <c r="B1089" t="s">
        <v>5134</v>
      </c>
      <c r="C1089" t="s">
        <v>10</v>
      </c>
      <c r="D1089" t="s">
        <v>1892</v>
      </c>
      <c r="E1089" t="s">
        <v>1894</v>
      </c>
      <c r="G1089" s="1">
        <v>42821.732800925929</v>
      </c>
    </row>
    <row r="1090" spans="1:8">
      <c r="A1090">
        <v>5.90605984994832E+17</v>
      </c>
      <c r="B1090" t="s">
        <v>5135</v>
      </c>
      <c r="C1090" t="s">
        <v>41</v>
      </c>
      <c r="D1090" t="s">
        <v>1892</v>
      </c>
      <c r="E1090" t="s">
        <v>1895</v>
      </c>
      <c r="G1090" s="1">
        <v>42115.833495370367</v>
      </c>
    </row>
    <row r="1091" spans="1:8">
      <c r="A1091">
        <v>5.8873892485755597E+17</v>
      </c>
      <c r="B1091" t="s">
        <v>5134</v>
      </c>
      <c r="C1091" t="s">
        <v>7</v>
      </c>
      <c r="D1091" t="s">
        <v>1892</v>
      </c>
      <c r="E1091" t="s">
        <v>1896</v>
      </c>
      <c r="G1091" s="1">
        <v>42110.681388888886</v>
      </c>
    </row>
    <row r="1092" spans="1:8">
      <c r="A1092">
        <v>5.8186914965320397E+17</v>
      </c>
      <c r="B1092" t="s">
        <v>5135</v>
      </c>
      <c r="C1092" t="s">
        <v>15</v>
      </c>
      <c r="D1092" t="s">
        <v>1892</v>
      </c>
      <c r="E1092" t="s">
        <v>1897</v>
      </c>
      <c r="G1092" s="1">
        <v>42091.724421296298</v>
      </c>
    </row>
    <row r="1093" spans="1:8">
      <c r="A1093">
        <v>5.8186203193613094E+17</v>
      </c>
      <c r="B1093" t="s">
        <v>5134</v>
      </c>
      <c r="C1093" t="s">
        <v>15</v>
      </c>
      <c r="D1093" t="s">
        <v>1892</v>
      </c>
      <c r="E1093" t="s">
        <v>1898</v>
      </c>
      <c r="G1093" s="1">
        <v>42091.704780092594</v>
      </c>
    </row>
    <row r="1094" spans="1:8">
      <c r="A1094">
        <v>7.0475738871733005E+17</v>
      </c>
      <c r="B1094" t="s">
        <v>5134</v>
      </c>
      <c r="C1094" t="s">
        <v>18</v>
      </c>
      <c r="D1094" t="s">
        <v>1899</v>
      </c>
      <c r="E1094" t="s">
        <v>1900</v>
      </c>
      <c r="F1094" t="s">
        <v>1428</v>
      </c>
      <c r="G1094" s="1">
        <v>42430.831354166665</v>
      </c>
      <c r="H1094" t="s">
        <v>1429</v>
      </c>
    </row>
    <row r="1095" spans="1:8">
      <c r="A1095">
        <v>6.0339517635513498E+17</v>
      </c>
      <c r="B1095" t="s">
        <v>5134</v>
      </c>
      <c r="C1095" t="s">
        <v>18</v>
      </c>
      <c r="D1095" t="s">
        <v>1901</v>
      </c>
      <c r="E1095" t="s">
        <v>1902</v>
      </c>
      <c r="G1095" s="1">
        <v>42151.124942129631</v>
      </c>
    </row>
    <row r="1096" spans="1:8">
      <c r="A1096">
        <v>8.9935723700465203E+17</v>
      </c>
      <c r="B1096" t="s">
        <v>5135</v>
      </c>
      <c r="C1096" t="s">
        <v>15</v>
      </c>
      <c r="D1096" t="s">
        <v>1903</v>
      </c>
      <c r="E1096" t="s">
        <v>1904</v>
      </c>
      <c r="F1096" t="s">
        <v>1905</v>
      </c>
      <c r="G1096" s="1">
        <v>42967.824641203704</v>
      </c>
      <c r="H1096" t="s">
        <v>1906</v>
      </c>
    </row>
    <row r="1097" spans="1:8">
      <c r="A1097">
        <v>3.9087995690315699E+17</v>
      </c>
      <c r="B1097" t="s">
        <v>5134</v>
      </c>
      <c r="C1097" t="s">
        <v>15</v>
      </c>
      <c r="D1097" t="s">
        <v>1907</v>
      </c>
      <c r="E1097" t="s">
        <v>1908</v>
      </c>
      <c r="G1097" s="1">
        <v>41564.694652777776</v>
      </c>
    </row>
    <row r="1098" spans="1:8">
      <c r="A1098">
        <v>9.0539384492099494E+17</v>
      </c>
      <c r="B1098" t="s">
        <v>5134</v>
      </c>
      <c r="C1098" t="s">
        <v>38</v>
      </c>
      <c r="D1098" t="s">
        <v>1909</v>
      </c>
      <c r="E1098" t="s">
        <v>1910</v>
      </c>
      <c r="G1098" s="1">
        <v>42984.482499999998</v>
      </c>
    </row>
    <row r="1099" spans="1:8">
      <c r="A1099">
        <v>8.9146262080031501E+17</v>
      </c>
      <c r="B1099" t="s">
        <v>5135</v>
      </c>
      <c r="C1099" t="s">
        <v>38</v>
      </c>
      <c r="D1099" t="s">
        <v>1909</v>
      </c>
      <c r="E1099" t="s">
        <v>1911</v>
      </c>
      <c r="F1099" t="s">
        <v>350</v>
      </c>
      <c r="G1099" s="1">
        <v>42946.039652777778</v>
      </c>
      <c r="H1099" t="s">
        <v>351</v>
      </c>
    </row>
    <row r="1100" spans="1:8">
      <c r="A1100">
        <v>4.1846190303624301E+17</v>
      </c>
      <c r="B1100" t="s">
        <v>5134</v>
      </c>
      <c r="C1100" t="s">
        <v>10</v>
      </c>
      <c r="D1100" t="s">
        <v>1912</v>
      </c>
      <c r="E1100" t="s">
        <v>1913</v>
      </c>
      <c r="G1100" s="1">
        <v>41640.806319444448</v>
      </c>
    </row>
    <row r="1101" spans="1:8">
      <c r="A1101">
        <v>4.6115512819281901E+17</v>
      </c>
      <c r="B1101" t="s">
        <v>5134</v>
      </c>
      <c r="C1101" t="s">
        <v>10</v>
      </c>
      <c r="D1101" t="s">
        <v>1914</v>
      </c>
      <c r="E1101" t="s">
        <v>1915</v>
      </c>
      <c r="G1101" s="1">
        <v>41758.6171875</v>
      </c>
    </row>
    <row r="1102" spans="1:8">
      <c r="A1102">
        <v>7.1590011732538906E+17</v>
      </c>
      <c r="B1102" t="s">
        <v>5134</v>
      </c>
      <c r="C1102" t="s">
        <v>10</v>
      </c>
      <c r="D1102" t="s">
        <v>1916</v>
      </c>
      <c r="E1102" t="s">
        <v>1917</v>
      </c>
      <c r="G1102" s="1">
        <v>42461.579432870371</v>
      </c>
    </row>
    <row r="1103" spans="1:8">
      <c r="A1103">
        <v>8.1163158744813504E+17</v>
      </c>
      <c r="B1103" t="s">
        <v>5134</v>
      </c>
      <c r="C1103" t="s">
        <v>18</v>
      </c>
      <c r="D1103" t="s">
        <v>1918</v>
      </c>
      <c r="E1103" t="s">
        <v>172</v>
      </c>
      <c r="G1103" s="1">
        <v>42725.74796296296</v>
      </c>
    </row>
    <row r="1104" spans="1:8">
      <c r="A1104">
        <v>8.5159301105411597E+17</v>
      </c>
      <c r="B1104" t="s">
        <v>5134</v>
      </c>
      <c r="C1104" t="s">
        <v>10</v>
      </c>
      <c r="D1104" t="s">
        <v>1919</v>
      </c>
      <c r="E1104" t="s">
        <v>1920</v>
      </c>
      <c r="F1104" t="s">
        <v>1921</v>
      </c>
      <c r="G1104" s="1">
        <v>42836.020486111112</v>
      </c>
      <c r="H1104" t="s">
        <v>1922</v>
      </c>
    </row>
    <row r="1105" spans="1:8">
      <c r="A1105">
        <v>9.2648321605530803E+17</v>
      </c>
      <c r="B1105" t="s">
        <v>5135</v>
      </c>
      <c r="C1105" t="s">
        <v>7</v>
      </c>
      <c r="D1105" t="s">
        <v>1923</v>
      </c>
      <c r="E1105" t="s">
        <v>1924</v>
      </c>
      <c r="G1105" s="1">
        <v>43042.678078703706</v>
      </c>
    </row>
    <row r="1106" spans="1:8">
      <c r="A1106">
        <v>9.1932351300939699E+17</v>
      </c>
      <c r="B1106" t="s">
        <v>5134</v>
      </c>
      <c r="C1106" t="s">
        <v>10</v>
      </c>
      <c r="D1106" t="s">
        <v>1923</v>
      </c>
      <c r="E1106" t="s">
        <v>1925</v>
      </c>
      <c r="G1106" s="1">
        <v>43022.921064814815</v>
      </c>
    </row>
    <row r="1107" spans="1:8">
      <c r="A1107">
        <v>7.6455056566163802E+17</v>
      </c>
      <c r="B1107" t="s">
        <v>5134</v>
      </c>
      <c r="C1107" t="s">
        <v>7</v>
      </c>
      <c r="D1107" t="s">
        <v>1923</v>
      </c>
      <c r="E1107" t="s">
        <v>1926</v>
      </c>
      <c r="F1107" t="s">
        <v>1927</v>
      </c>
      <c r="G1107" s="1">
        <v>42595.829097222224</v>
      </c>
      <c r="H1107" t="s">
        <v>1928</v>
      </c>
    </row>
    <row r="1108" spans="1:8">
      <c r="A1108">
        <v>6.8011550489643802E+17</v>
      </c>
      <c r="B1108" t="s">
        <v>5135</v>
      </c>
      <c r="C1108" t="s">
        <v>7</v>
      </c>
      <c r="D1108" t="s">
        <v>1923</v>
      </c>
      <c r="E1108" t="s">
        <v>1929</v>
      </c>
      <c r="F1108" t="s">
        <v>203</v>
      </c>
      <c r="G1108" s="1">
        <v>42362.832708333335</v>
      </c>
      <c r="H1108" t="s">
        <v>204</v>
      </c>
    </row>
    <row r="1109" spans="1:8">
      <c r="A1109">
        <v>6.6783132485448896E+17</v>
      </c>
      <c r="B1109" t="s">
        <v>5135</v>
      </c>
      <c r="C1109" t="s">
        <v>41</v>
      </c>
      <c r="D1109" t="s">
        <v>1923</v>
      </c>
      <c r="E1109" t="s">
        <v>1930</v>
      </c>
      <c r="G1109" s="1">
        <v>42328.934837962966</v>
      </c>
    </row>
    <row r="1110" spans="1:8">
      <c r="A1110">
        <v>6.3557081367291904E+17</v>
      </c>
      <c r="B1110" t="s">
        <v>5134</v>
      </c>
      <c r="C1110" t="s">
        <v>7</v>
      </c>
      <c r="D1110" t="s">
        <v>1923</v>
      </c>
      <c r="E1110" t="s">
        <v>1931</v>
      </c>
      <c r="G1110" s="1">
        <v>42239.912777777776</v>
      </c>
    </row>
    <row r="1111" spans="1:8">
      <c r="A1111">
        <v>4.3945457706755597E+17</v>
      </c>
      <c r="B1111" t="s">
        <v>5134</v>
      </c>
      <c r="C1111" t="s">
        <v>41</v>
      </c>
      <c r="D1111" t="s">
        <v>1923</v>
      </c>
      <c r="E1111" t="s">
        <v>1932</v>
      </c>
      <c r="G1111" s="1">
        <v>41698.735069444447</v>
      </c>
    </row>
    <row r="1112" spans="1:8">
      <c r="A1112">
        <v>4.05730679084056E+17</v>
      </c>
      <c r="B1112" t="s">
        <v>5134</v>
      </c>
      <c r="C1112" t="s">
        <v>7</v>
      </c>
      <c r="D1112" t="s">
        <v>1923</v>
      </c>
      <c r="E1112" t="s">
        <v>1933</v>
      </c>
      <c r="G1112" s="1">
        <v>41605.674837962964</v>
      </c>
    </row>
    <row r="1113" spans="1:8">
      <c r="A1113">
        <v>4.0033914499787098E+17</v>
      </c>
      <c r="B1113" t="s">
        <v>5134</v>
      </c>
      <c r="C1113" t="s">
        <v>18</v>
      </c>
      <c r="D1113" t="s">
        <v>1923</v>
      </c>
      <c r="E1113" t="s">
        <v>1934</v>
      </c>
      <c r="G1113" s="1">
        <v>41590.797037037039</v>
      </c>
    </row>
    <row r="1114" spans="1:8">
      <c r="A1114">
        <v>4.0030847647352397E+17</v>
      </c>
      <c r="B1114" t="s">
        <v>5134</v>
      </c>
      <c r="C1114" t="s">
        <v>7</v>
      </c>
      <c r="D1114" t="s">
        <v>1923</v>
      </c>
      <c r="E1114" t="s">
        <v>1935</v>
      </c>
      <c r="G1114" s="1">
        <v>41590.712407407409</v>
      </c>
    </row>
    <row r="1115" spans="1:8">
      <c r="A1115">
        <v>4.0030796977643898E+17</v>
      </c>
      <c r="B1115" t="s">
        <v>5134</v>
      </c>
      <c r="C1115" t="s">
        <v>7</v>
      </c>
      <c r="D1115" t="s">
        <v>1923</v>
      </c>
      <c r="E1115" t="s">
        <v>1936</v>
      </c>
      <c r="G1115" s="1">
        <v>41590.711018518516</v>
      </c>
    </row>
    <row r="1116" spans="1:8">
      <c r="A1116">
        <v>3.9637854972230003E+17</v>
      </c>
      <c r="B1116" t="s">
        <v>5134</v>
      </c>
      <c r="C1116" t="s">
        <v>18</v>
      </c>
      <c r="D1116" t="s">
        <v>1923</v>
      </c>
      <c r="E1116" t="s">
        <v>1937</v>
      </c>
      <c r="G1116" s="1">
        <v>41579.867881944447</v>
      </c>
    </row>
    <row r="1117" spans="1:8">
      <c r="A1117">
        <v>3.9635094216325901E+17</v>
      </c>
      <c r="B1117" t="s">
        <v>5134</v>
      </c>
      <c r="C1117" t="s">
        <v>38</v>
      </c>
      <c r="D1117" t="s">
        <v>1923</v>
      </c>
      <c r="E1117" t="s">
        <v>1938</v>
      </c>
      <c r="G1117" s="1">
        <v>41579.791701388887</v>
      </c>
    </row>
    <row r="1118" spans="1:8">
      <c r="A1118">
        <v>3.7267764659513702E+17</v>
      </c>
      <c r="B1118" t="s">
        <v>5134</v>
      </c>
      <c r="C1118" t="s">
        <v>18</v>
      </c>
      <c r="D1118" t="s">
        <v>1923</v>
      </c>
      <c r="E1118" t="s">
        <v>1939</v>
      </c>
      <c r="G1118" s="1">
        <v>41514.465844907405</v>
      </c>
    </row>
    <row r="1119" spans="1:8">
      <c r="A1119">
        <v>3.2429240975008102E+17</v>
      </c>
      <c r="B1119" t="s">
        <v>5134</v>
      </c>
      <c r="C1119" t="s">
        <v>7</v>
      </c>
      <c r="D1119" t="s">
        <v>1923</v>
      </c>
      <c r="E1119" t="s">
        <v>1940</v>
      </c>
      <c r="G1119" s="1">
        <v>41380.94803240741</v>
      </c>
    </row>
    <row r="1120" spans="1:8">
      <c r="A1120">
        <v>2.8978109751086598E+17</v>
      </c>
      <c r="B1120" t="s">
        <v>5134</v>
      </c>
      <c r="C1120" t="s">
        <v>7</v>
      </c>
      <c r="D1120" t="s">
        <v>1923</v>
      </c>
      <c r="E1120" t="s">
        <v>1941</v>
      </c>
      <c r="G1120" s="1">
        <v>41285.714953703704</v>
      </c>
    </row>
    <row r="1121" spans="1:8">
      <c r="A1121">
        <v>2.84783749244272E+17</v>
      </c>
      <c r="B1121" t="s">
        <v>5134</v>
      </c>
      <c r="C1121" t="s">
        <v>10</v>
      </c>
      <c r="D1121" t="s">
        <v>1923</v>
      </c>
      <c r="E1121" t="s">
        <v>1942</v>
      </c>
      <c r="G1121" s="1">
        <v>41271.924895833334</v>
      </c>
    </row>
    <row r="1122" spans="1:8">
      <c r="A1122">
        <v>2.5642060673464301E+17</v>
      </c>
      <c r="B1122" t="s">
        <v>5134</v>
      </c>
      <c r="C1122" t="s">
        <v>7</v>
      </c>
      <c r="D1122" t="s">
        <v>1923</v>
      </c>
      <c r="E1122" t="s">
        <v>1943</v>
      </c>
      <c r="G1122" s="1">
        <v>41193.657546296294</v>
      </c>
    </row>
    <row r="1123" spans="1:8">
      <c r="A1123">
        <v>9.0881850946717594E+17</v>
      </c>
      <c r="B1123" t="s">
        <v>5135</v>
      </c>
      <c r="C1123" t="s">
        <v>7</v>
      </c>
      <c r="D1123" t="s">
        <v>1944</v>
      </c>
      <c r="E1123" t="s">
        <v>1945</v>
      </c>
      <c r="G1123" s="1">
        <v>42993.93277777778</v>
      </c>
    </row>
    <row r="1124" spans="1:8">
      <c r="A1124">
        <v>8.5164189564637094E+17</v>
      </c>
      <c r="B1124" t="s">
        <v>5134</v>
      </c>
      <c r="C1124" t="s">
        <v>10</v>
      </c>
      <c r="D1124" t="s">
        <v>1944</v>
      </c>
      <c r="E1124" t="s">
        <v>1946</v>
      </c>
      <c r="G1124" s="1">
        <v>42836.155381944445</v>
      </c>
    </row>
    <row r="1125" spans="1:8">
      <c r="A1125">
        <v>7.7440562180210995E+17</v>
      </c>
      <c r="B1125" t="s">
        <v>5134</v>
      </c>
      <c r="C1125" t="s">
        <v>7</v>
      </c>
      <c r="D1125" t="s">
        <v>1947</v>
      </c>
      <c r="E1125" t="s">
        <v>1116</v>
      </c>
      <c r="G1125" s="1">
        <v>42623.023865740739</v>
      </c>
    </row>
    <row r="1126" spans="1:8">
      <c r="A1126">
        <v>8.1162015574270298E+17</v>
      </c>
      <c r="B1126" t="s">
        <v>5134</v>
      </c>
      <c r="C1126" t="s">
        <v>18</v>
      </c>
      <c r="D1126" t="s">
        <v>1948</v>
      </c>
      <c r="E1126" t="s">
        <v>675</v>
      </c>
      <c r="G1126" s="1">
        <v>42725.716412037036</v>
      </c>
    </row>
    <row r="1127" spans="1:8">
      <c r="A1127">
        <v>8.2257148281554496E+17</v>
      </c>
      <c r="B1127" t="s">
        <v>5134</v>
      </c>
      <c r="C1127" t="s">
        <v>7</v>
      </c>
      <c r="D1127" t="s">
        <v>1949</v>
      </c>
      <c r="E1127" t="s">
        <v>1950</v>
      </c>
      <c r="G1127" s="1">
        <v>42755.936319444445</v>
      </c>
    </row>
    <row r="1128" spans="1:8">
      <c r="A1128">
        <v>7.0976012188744896E+17</v>
      </c>
      <c r="B1128" t="s">
        <v>5135</v>
      </c>
      <c r="C1128" t="s">
        <v>41</v>
      </c>
      <c r="D1128" t="s">
        <v>1949</v>
      </c>
      <c r="E1128" t="s">
        <v>1951</v>
      </c>
      <c r="F1128" t="s">
        <v>1952</v>
      </c>
      <c r="G1128" s="1">
        <v>42444.636273148149</v>
      </c>
      <c r="H1128" t="s">
        <v>151</v>
      </c>
    </row>
    <row r="1129" spans="1:8">
      <c r="A1129">
        <v>8.8548771324734605E+17</v>
      </c>
      <c r="B1129" t="s">
        <v>5135</v>
      </c>
      <c r="C1129" t="s">
        <v>7</v>
      </c>
      <c r="D1129" t="s">
        <v>1953</v>
      </c>
      <c r="E1129" t="s">
        <v>1954</v>
      </c>
      <c r="G1129" s="1">
        <v>42929.552048611113</v>
      </c>
    </row>
    <row r="1130" spans="1:8">
      <c r="A1130">
        <v>8.6667075716164403E+17</v>
      </c>
      <c r="B1130" t="s">
        <v>5134</v>
      </c>
      <c r="C1130" t="s">
        <v>7</v>
      </c>
      <c r="D1130" t="s">
        <v>1953</v>
      </c>
      <c r="E1130" t="s">
        <v>1955</v>
      </c>
      <c r="G1130" s="1">
        <v>42877.627141203702</v>
      </c>
    </row>
    <row r="1131" spans="1:8">
      <c r="A1131">
        <v>2.9887504463601203E+17</v>
      </c>
      <c r="B1131" t="s">
        <v>5134</v>
      </c>
      <c r="C1131" t="s">
        <v>38</v>
      </c>
      <c r="D1131" t="s">
        <v>1956</v>
      </c>
      <c r="E1131" t="s">
        <v>1957</v>
      </c>
      <c r="G1131" s="1">
        <v>41310.809467592589</v>
      </c>
    </row>
    <row r="1132" spans="1:8">
      <c r="A1132">
        <v>6.0773821515223795E+17</v>
      </c>
      <c r="B1132" t="s">
        <v>5134</v>
      </c>
      <c r="C1132" t="s">
        <v>10</v>
      </c>
      <c r="D1132" t="s">
        <v>1958</v>
      </c>
      <c r="E1132" t="s">
        <v>1959</v>
      </c>
      <c r="G1132" s="1">
        <v>42163.109444444446</v>
      </c>
    </row>
    <row r="1133" spans="1:8">
      <c r="A1133">
        <v>5.3831540646189798E+17</v>
      </c>
      <c r="B1133" t="s">
        <v>5134</v>
      </c>
      <c r="C1133" t="s">
        <v>41</v>
      </c>
      <c r="D1133" t="s">
        <v>1960</v>
      </c>
      <c r="E1133" t="s">
        <v>1961</v>
      </c>
      <c r="G1133" s="1">
        <v>41971.538981481484</v>
      </c>
    </row>
    <row r="1134" spans="1:8">
      <c r="A1134">
        <v>9.1591699038413197E+17</v>
      </c>
      <c r="B1134" t="s">
        <v>5134</v>
      </c>
      <c r="C1134" t="s">
        <v>18</v>
      </c>
      <c r="D1134" t="s">
        <v>1962</v>
      </c>
      <c r="E1134" t="s">
        <v>1963</v>
      </c>
      <c r="G1134" s="1">
        <v>43013.520856481482</v>
      </c>
    </row>
    <row r="1135" spans="1:8">
      <c r="A1135">
        <v>8.8483982914132301E+17</v>
      </c>
      <c r="B1135" t="s">
        <v>5134</v>
      </c>
      <c r="C1135" t="s">
        <v>18</v>
      </c>
      <c r="D1135" t="s">
        <v>1962</v>
      </c>
      <c r="E1135" t="s">
        <v>1964</v>
      </c>
      <c r="G1135" s="1">
        <v>42927.764224537037</v>
      </c>
    </row>
    <row r="1136" spans="1:8">
      <c r="A1136">
        <v>7.8587573534922701E+17</v>
      </c>
      <c r="B1136" t="s">
        <v>5135</v>
      </c>
      <c r="C1136" t="s">
        <v>18</v>
      </c>
      <c r="D1136" t="s">
        <v>1962</v>
      </c>
      <c r="E1136" t="s">
        <v>1965</v>
      </c>
      <c r="G1136" s="1">
        <v>42654.675347222219</v>
      </c>
    </row>
    <row r="1137" spans="1:8">
      <c r="A1137">
        <v>7.2655517424909504E+17</v>
      </c>
      <c r="B1137" t="s">
        <v>5134</v>
      </c>
      <c r="C1137" t="s">
        <v>7</v>
      </c>
      <c r="D1137" t="s">
        <v>1962</v>
      </c>
      <c r="E1137" t="s">
        <v>1966</v>
      </c>
      <c r="G1137" s="1">
        <v>42490.981782407405</v>
      </c>
    </row>
    <row r="1138" spans="1:8">
      <c r="A1138">
        <v>7.2652095820754496E+17</v>
      </c>
      <c r="B1138" t="s">
        <v>5134</v>
      </c>
      <c r="C1138" t="s">
        <v>7</v>
      </c>
      <c r="D1138" t="s">
        <v>1962</v>
      </c>
      <c r="E1138" t="e">
        <f>_xlfn.SINGLE(AmericanAir _xlfn.SINGLE(ManeetChauhan you are chopped full of delays)), is What you are. Hopefully you will be cut from the face of Earth soon.</f>
        <v>#NAME?</v>
      </c>
      <c r="G1138" s="1">
        <v>42490.887372685182</v>
      </c>
    </row>
    <row r="1139" spans="1:8">
      <c r="A1139">
        <v>6.5376100497586099E+17</v>
      </c>
      <c r="B1139" t="s">
        <v>5134</v>
      </c>
      <c r="C1139" t="s">
        <v>7</v>
      </c>
      <c r="D1139" t="s">
        <v>1967</v>
      </c>
      <c r="E1139" t="s">
        <v>1968</v>
      </c>
      <c r="G1139" s="1">
        <v>42290.108148148145</v>
      </c>
    </row>
    <row r="1140" spans="1:8">
      <c r="A1140">
        <v>8.3987562662238605E+17</v>
      </c>
      <c r="B1140" t="s">
        <v>5135</v>
      </c>
      <c r="C1140" t="s">
        <v>18</v>
      </c>
      <c r="D1140" t="s">
        <v>1969</v>
      </c>
      <c r="E1140" t="s">
        <v>1970</v>
      </c>
      <c r="G1140" s="1">
        <v>42803.686666666668</v>
      </c>
    </row>
    <row r="1141" spans="1:8">
      <c r="A1141">
        <v>8.8696770071885402E+17</v>
      </c>
      <c r="B1141" t="s">
        <v>5134</v>
      </c>
      <c r="C1141" t="s">
        <v>18</v>
      </c>
      <c r="D1141" t="s">
        <v>1971</v>
      </c>
      <c r="E1141" t="s">
        <v>1972</v>
      </c>
      <c r="G1141" s="1">
        <v>42933.636030092595</v>
      </c>
    </row>
    <row r="1142" spans="1:8">
      <c r="A1142">
        <v>8.4978940240248806E+17</v>
      </c>
      <c r="B1142" t="s">
        <v>5134</v>
      </c>
      <c r="C1142" t="s">
        <v>10</v>
      </c>
      <c r="D1142" t="s">
        <v>1973</v>
      </c>
      <c r="E1142" t="e">
        <f>_xlfn.SINGLE(chavez_chucky _xlfn.SINGLE(united I miss continental airlines \U0001f622))</f>
        <v>#NAME?</v>
      </c>
      <c r="G1142" s="1">
        <v>42831.04347222222</v>
      </c>
    </row>
    <row r="1143" spans="1:8">
      <c r="A1143">
        <v>6.1881397954087296E+17</v>
      </c>
      <c r="B1143" t="s">
        <v>5134</v>
      </c>
      <c r="C1143" t="s">
        <v>10</v>
      </c>
      <c r="D1143" t="s">
        <v>1973</v>
      </c>
      <c r="E1143" t="s">
        <v>1974</v>
      </c>
      <c r="G1143" s="1">
        <v>42193.672731481478</v>
      </c>
    </row>
    <row r="1144" spans="1:8">
      <c r="A1144">
        <v>9.0699242728574106E+17</v>
      </c>
      <c r="B1144" t="s">
        <v>5135</v>
      </c>
      <c r="C1144" t="s">
        <v>18</v>
      </c>
      <c r="D1144" t="s">
        <v>1975</v>
      </c>
      <c r="E1144" t="s">
        <v>1976</v>
      </c>
      <c r="F1144" t="s">
        <v>408</v>
      </c>
      <c r="G1144" s="1">
        <v>42988.893750000003</v>
      </c>
      <c r="H1144" t="s">
        <v>409</v>
      </c>
    </row>
    <row r="1145" spans="1:8">
      <c r="A1145">
        <v>7.54521693670912E+17</v>
      </c>
      <c r="B1145" t="s">
        <v>5134</v>
      </c>
      <c r="C1145" t="s">
        <v>10</v>
      </c>
      <c r="D1145" t="s">
        <v>1977</v>
      </c>
      <c r="E1145" t="s">
        <v>1978</v>
      </c>
      <c r="G1145" s="1">
        <v>42568.154675925929</v>
      </c>
    </row>
    <row r="1146" spans="1:8">
      <c r="A1146">
        <v>7.3254698050172096E+17</v>
      </c>
      <c r="B1146" t="s">
        <v>5134</v>
      </c>
      <c r="C1146" t="s">
        <v>7</v>
      </c>
      <c r="D1146" t="s">
        <v>1977</v>
      </c>
      <c r="E1146" t="s">
        <v>1979</v>
      </c>
      <c r="F1146" t="s">
        <v>1980</v>
      </c>
      <c r="G1146" s="1">
        <v>42507.516018518516</v>
      </c>
      <c r="H1146" t="s">
        <v>1981</v>
      </c>
    </row>
    <row r="1147" spans="1:8">
      <c r="A1147">
        <v>8.5159755996144397E+17</v>
      </c>
      <c r="B1147" t="s">
        <v>5134</v>
      </c>
      <c r="C1147" t="s">
        <v>10</v>
      </c>
      <c r="D1147" t="s">
        <v>1982</v>
      </c>
      <c r="E1147" t="s">
        <v>1983</v>
      </c>
      <c r="G1147" s="1">
        <v>42836.033032407409</v>
      </c>
    </row>
    <row r="1148" spans="1:8">
      <c r="A1148">
        <v>8.1166820483366502E+17</v>
      </c>
      <c r="B1148" t="s">
        <v>5134</v>
      </c>
      <c r="C1148" t="s">
        <v>18</v>
      </c>
      <c r="D1148" t="s">
        <v>1984</v>
      </c>
      <c r="E1148" t="s">
        <v>172</v>
      </c>
      <c r="G1148" s="1">
        <v>42725.849004629628</v>
      </c>
    </row>
    <row r="1149" spans="1:8">
      <c r="A1149">
        <v>8.1159060592311002E+17</v>
      </c>
      <c r="B1149" t="s">
        <v>5134</v>
      </c>
      <c r="C1149" t="s">
        <v>18</v>
      </c>
      <c r="D1149" t="s">
        <v>1985</v>
      </c>
      <c r="E1149" t="s">
        <v>172</v>
      </c>
      <c r="G1149" s="1">
        <v>42725.634872685187</v>
      </c>
    </row>
    <row r="1150" spans="1:8">
      <c r="A1150">
        <v>7.4453144622048794E+17</v>
      </c>
      <c r="B1150" t="s">
        <v>5135</v>
      </c>
      <c r="C1150" t="s">
        <v>41</v>
      </c>
      <c r="D1150" t="s">
        <v>1986</v>
      </c>
      <c r="E1150" t="s">
        <v>1987</v>
      </c>
      <c r="G1150" s="1">
        <v>42540.586851851855</v>
      </c>
    </row>
    <row r="1151" spans="1:8">
      <c r="A1151">
        <v>6.6434415858526195E+17</v>
      </c>
      <c r="B1151" t="s">
        <v>5135</v>
      </c>
      <c r="C1151" t="s">
        <v>18</v>
      </c>
      <c r="D1151" t="s">
        <v>1988</v>
      </c>
      <c r="E1151" t="s">
        <v>1989</v>
      </c>
      <c r="G1151" s="1">
        <v>42319.312083333331</v>
      </c>
    </row>
    <row r="1152" spans="1:8">
      <c r="A1152">
        <v>9.1301804729168205E+17</v>
      </c>
      <c r="B1152" t="s">
        <v>5134</v>
      </c>
      <c r="C1152" t="s">
        <v>18</v>
      </c>
      <c r="D1152" t="s">
        <v>1990</v>
      </c>
      <c r="E1152" t="e">
        <f>_xlfn.SINGLE(RealLaurieDhue _xlfn.SINGLE(BuckSexton _xlfn.SINGLE(Delta What happened with Delta? I fly them all the time and rarely ever have problems...)))</f>
        <v>#NAME?</v>
      </c>
      <c r="G1152" s="1">
        <v>43005.521296296298</v>
      </c>
    </row>
    <row r="1153" spans="1:8">
      <c r="A1153">
        <v>8.8603020449311898E+17</v>
      </c>
      <c r="B1153" t="s">
        <v>5134</v>
      </c>
      <c r="C1153" t="s">
        <v>10</v>
      </c>
      <c r="D1153" t="s">
        <v>1991</v>
      </c>
      <c r="E1153" t="s">
        <v>37</v>
      </c>
      <c r="G1153" s="1">
        <v>42931.049039351848</v>
      </c>
    </row>
    <row r="1154" spans="1:8">
      <c r="A1154">
        <v>8.8094201440944102E+17</v>
      </c>
      <c r="B1154" t="s">
        <v>5134</v>
      </c>
      <c r="C1154" t="s">
        <v>18</v>
      </c>
      <c r="D1154" t="s">
        <v>1992</v>
      </c>
      <c r="E1154" t="s">
        <v>1993</v>
      </c>
      <c r="F1154" t="s">
        <v>1994</v>
      </c>
      <c r="G1154" s="1">
        <v>42917.008310185185</v>
      </c>
      <c r="H1154" t="s">
        <v>1995</v>
      </c>
    </row>
    <row r="1155" spans="1:8">
      <c r="A1155">
        <v>7.3712504728709504E+17</v>
      </c>
      <c r="B1155" t="s">
        <v>5135</v>
      </c>
      <c r="C1155" t="s">
        <v>7</v>
      </c>
      <c r="D1155" t="s">
        <v>1996</v>
      </c>
      <c r="E1155" t="s">
        <v>1997</v>
      </c>
      <c r="G1155" s="1">
        <v>42520.149085648147</v>
      </c>
    </row>
    <row r="1156" spans="1:8">
      <c r="A1156">
        <v>7.3709740866498099E+17</v>
      </c>
      <c r="B1156" t="s">
        <v>5134</v>
      </c>
      <c r="C1156" t="s">
        <v>7</v>
      </c>
      <c r="D1156" t="s">
        <v>1996</v>
      </c>
      <c r="E1156" t="s">
        <v>1998</v>
      </c>
      <c r="F1156" t="s">
        <v>189</v>
      </c>
      <c r="G1156" s="1">
        <v>42520.072812500002</v>
      </c>
      <c r="H1156" t="s">
        <v>190</v>
      </c>
    </row>
    <row r="1157" spans="1:8">
      <c r="A1157">
        <v>4.5613228613700403E+17</v>
      </c>
      <c r="B1157" t="s">
        <v>5135</v>
      </c>
      <c r="C1157" t="s">
        <v>15</v>
      </c>
      <c r="D1157" t="s">
        <v>1999</v>
      </c>
      <c r="E1157" t="s">
        <v>2000</v>
      </c>
      <c r="G1157" s="1">
        <v>41744.756782407407</v>
      </c>
    </row>
    <row r="1158" spans="1:8">
      <c r="A1158">
        <v>7.2223110512696896E+17</v>
      </c>
      <c r="B1158" t="s">
        <v>5134</v>
      </c>
      <c r="C1158" t="s">
        <v>10</v>
      </c>
      <c r="D1158" t="s">
        <v>2001</v>
      </c>
      <c r="E1158" t="s">
        <v>2002</v>
      </c>
      <c r="F1158" t="s">
        <v>1905</v>
      </c>
      <c r="G1158" s="1">
        <v>42479.049629629626</v>
      </c>
      <c r="H1158" t="s">
        <v>1906</v>
      </c>
    </row>
    <row r="1159" spans="1:8">
      <c r="A1159">
        <v>7.8190029580673805E+17</v>
      </c>
      <c r="B1159" t="s">
        <v>5134</v>
      </c>
      <c r="C1159" t="s">
        <v>18</v>
      </c>
      <c r="D1159" t="s">
        <v>2003</v>
      </c>
      <c r="E1159" t="s">
        <v>2004</v>
      </c>
      <c r="G1159" s="1">
        <v>42643.705231481479</v>
      </c>
    </row>
    <row r="1160" spans="1:8">
      <c r="A1160">
        <v>6.2541215357562394E+17</v>
      </c>
      <c r="B1160" t="s">
        <v>5134</v>
      </c>
      <c r="C1160" t="s">
        <v>41</v>
      </c>
      <c r="D1160" t="s">
        <v>2005</v>
      </c>
      <c r="E1160" t="e">
        <f>_xlfn.SINGLE(JoshuaJFarrell agree we are Still on the ground... No explanation), they are all talk all marketing _xlfn.SINGLE(jetblue)</f>
        <v>#NAME?</v>
      </c>
      <c r="G1160" s="1">
        <v>42211.880219907405</v>
      </c>
    </row>
    <row r="1161" spans="1:8">
      <c r="A1161">
        <v>5.5752621127528E+17</v>
      </c>
      <c r="B1161" t="s">
        <v>5134</v>
      </c>
      <c r="C1161" t="s">
        <v>7</v>
      </c>
      <c r="D1161" t="s">
        <v>2005</v>
      </c>
      <c r="E1161" t="s">
        <v>2006</v>
      </c>
      <c r="F1161" t="s">
        <v>2007</v>
      </c>
      <c r="G1161" s="1">
        <v>42024.550706018519</v>
      </c>
      <c r="H1161" t="s">
        <v>250</v>
      </c>
    </row>
    <row r="1162" spans="1:8">
      <c r="A1162">
        <v>5.5143122439726598E+17</v>
      </c>
      <c r="B1162" t="s">
        <v>5134</v>
      </c>
      <c r="C1162" t="s">
        <v>7</v>
      </c>
      <c r="D1162" t="s">
        <v>2005</v>
      </c>
      <c r="E1162" t="s">
        <v>2008</v>
      </c>
      <c r="G1162" s="1">
        <v>42007.731747685182</v>
      </c>
    </row>
    <row r="1163" spans="1:8">
      <c r="A1163">
        <v>4.2751425791657101E+17</v>
      </c>
      <c r="B1163" t="s">
        <v>5134</v>
      </c>
      <c r="C1163" t="s">
        <v>7</v>
      </c>
      <c r="D1163" t="s">
        <v>2005</v>
      </c>
      <c r="E1163" t="s">
        <v>2009</v>
      </c>
      <c r="G1163" s="1">
        <v>41665.786064814813</v>
      </c>
    </row>
    <row r="1164" spans="1:8">
      <c r="A1164">
        <v>8.5260588358247194E+17</v>
      </c>
      <c r="B1164" t="s">
        <v>5134</v>
      </c>
      <c r="C1164" t="s">
        <v>10</v>
      </c>
      <c r="D1164" t="s">
        <v>2010</v>
      </c>
      <c r="E1164" t="s">
        <v>2011</v>
      </c>
      <c r="G1164" s="1">
        <v>42838.815474537034</v>
      </c>
    </row>
    <row r="1165" spans="1:8">
      <c r="A1165">
        <v>8.5156230100200998E+17</v>
      </c>
      <c r="B1165" t="s">
        <v>5134</v>
      </c>
      <c r="C1165" t="s">
        <v>10</v>
      </c>
      <c r="D1165" t="s">
        <v>2012</v>
      </c>
      <c r="E1165" t="s">
        <v>2013</v>
      </c>
      <c r="F1165" t="s">
        <v>253</v>
      </c>
      <c r="G1165" s="1">
        <v>42835.935740740744</v>
      </c>
      <c r="H1165" t="s">
        <v>254</v>
      </c>
    </row>
    <row r="1166" spans="1:8">
      <c r="A1166">
        <v>7.3413457833249894E+17</v>
      </c>
      <c r="B1166" t="s">
        <v>5134</v>
      </c>
      <c r="C1166" t="s">
        <v>7</v>
      </c>
      <c r="D1166" t="s">
        <v>2014</v>
      </c>
      <c r="E1166" t="s">
        <v>2015</v>
      </c>
      <c r="G1166" s="1">
        <v>42511.896956018521</v>
      </c>
    </row>
    <row r="1167" spans="1:8">
      <c r="A1167">
        <v>7.2080398149722906E+17</v>
      </c>
      <c r="B1167" t="s">
        <v>5134</v>
      </c>
      <c r="C1167" t="s">
        <v>15</v>
      </c>
      <c r="D1167" t="s">
        <v>2016</v>
      </c>
      <c r="E1167" t="e">
        <f>SouthwestAir ur on Air wifi is a little rough</f>
        <v>#NAME?</v>
      </c>
      <c r="F1167" t="s">
        <v>1428</v>
      </c>
      <c r="G1167" s="1">
        <v>42475.111516203702</v>
      </c>
      <c r="H1167" t="s">
        <v>1429</v>
      </c>
    </row>
    <row r="1168" spans="1:8">
      <c r="A1168">
        <v>9.1640687326755994E+17</v>
      </c>
      <c r="B1168" t="s">
        <v>5134</v>
      </c>
      <c r="C1168" t="s">
        <v>15</v>
      </c>
      <c r="D1168" t="s">
        <v>2017</v>
      </c>
      <c r="E1168" t="s">
        <v>2018</v>
      </c>
      <c r="G1168" s="1">
        <v>43014.872673611113</v>
      </c>
    </row>
    <row r="1169" spans="1:8">
      <c r="A1169">
        <v>9.1665048170708506E+17</v>
      </c>
      <c r="B1169" t="s">
        <v>5135</v>
      </c>
      <c r="C1169" t="s">
        <v>10</v>
      </c>
      <c r="D1169" t="s">
        <v>2019</v>
      </c>
      <c r="E1169" t="s">
        <v>2020</v>
      </c>
      <c r="G1169" s="1">
        <v>43015.544907407406</v>
      </c>
    </row>
    <row r="1170" spans="1:8">
      <c r="A1170">
        <v>7.6646034295619494E+17</v>
      </c>
      <c r="B1170" t="s">
        <v>5134</v>
      </c>
      <c r="C1170" t="s">
        <v>7</v>
      </c>
      <c r="D1170" t="s">
        <v>2021</v>
      </c>
      <c r="E1170" t="s">
        <v>2022</v>
      </c>
      <c r="F1170" t="s">
        <v>144</v>
      </c>
      <c r="G1170" s="1">
        <v>42601.099074074074</v>
      </c>
      <c r="H1170" t="s">
        <v>145</v>
      </c>
    </row>
    <row r="1171" spans="1:8">
      <c r="A1171">
        <v>4.9360509618632698E+17</v>
      </c>
      <c r="B1171" t="s">
        <v>5134</v>
      </c>
      <c r="C1171" t="s">
        <v>18</v>
      </c>
      <c r="D1171" t="s">
        <v>2021</v>
      </c>
      <c r="E1171" t="s">
        <v>2023</v>
      </c>
      <c r="G1171" s="1">
        <v>41848.162037037036</v>
      </c>
    </row>
    <row r="1172" spans="1:8">
      <c r="A1172">
        <v>8.5151114236710899E+17</v>
      </c>
      <c r="B1172" t="s">
        <v>5134</v>
      </c>
      <c r="C1172" t="s">
        <v>10</v>
      </c>
      <c r="D1172" t="s">
        <v>2024</v>
      </c>
      <c r="E1172" t="s">
        <v>498</v>
      </c>
      <c r="G1172" s="1">
        <v>42835.794571759259</v>
      </c>
    </row>
    <row r="1173" spans="1:8">
      <c r="A1173">
        <v>9.0625177446977894E+17</v>
      </c>
      <c r="B1173" t="s">
        <v>5134</v>
      </c>
      <c r="C1173" t="s">
        <v>15</v>
      </c>
      <c r="D1173" t="s">
        <v>2025</v>
      </c>
      <c r="E1173" t="s">
        <v>2026</v>
      </c>
      <c r="G1173" s="1">
        <v>42986.849942129629</v>
      </c>
    </row>
    <row r="1174" spans="1:8">
      <c r="A1174">
        <v>6.8100858198704896E+17</v>
      </c>
      <c r="B1174" t="s">
        <v>5134</v>
      </c>
      <c r="C1174" t="s">
        <v>7</v>
      </c>
      <c r="D1174" t="s">
        <v>2027</v>
      </c>
      <c r="E1174" t="s">
        <v>2028</v>
      </c>
      <c r="G1174" s="1">
        <v>42365.2971412037</v>
      </c>
    </row>
    <row r="1175" spans="1:8">
      <c r="A1175">
        <v>6.8100544795698701E+17</v>
      </c>
      <c r="B1175" t="s">
        <v>5135</v>
      </c>
      <c r="C1175" t="s">
        <v>7</v>
      </c>
      <c r="D1175" t="s">
        <v>2027</v>
      </c>
      <c r="E1175" t="s">
        <v>2029</v>
      </c>
      <c r="G1175" s="1">
        <v>42365.288483796299</v>
      </c>
    </row>
    <row r="1176" spans="1:8">
      <c r="A1176">
        <v>6.8100500961864896E+17</v>
      </c>
      <c r="B1176" t="s">
        <v>5134</v>
      </c>
      <c r="C1176" t="s">
        <v>7</v>
      </c>
      <c r="D1176" t="s">
        <v>2027</v>
      </c>
      <c r="E1176" t="s">
        <v>2030</v>
      </c>
      <c r="G1176" s="1">
        <v>42365.287280092591</v>
      </c>
    </row>
    <row r="1177" spans="1:8">
      <c r="A1177">
        <v>6.8095010465675597E+17</v>
      </c>
      <c r="B1177" t="s">
        <v>5134</v>
      </c>
      <c r="C1177" t="s">
        <v>7</v>
      </c>
      <c r="D1177" t="s">
        <v>2027</v>
      </c>
      <c r="E1177" t="e">
        <f>AmericanAir I need to get off This plane.</f>
        <v>#NAME?</v>
      </c>
      <c r="G1177" s="1">
        <v>42365.135775462964</v>
      </c>
    </row>
    <row r="1178" spans="1:8">
      <c r="A1178">
        <v>6.80947295836192E+17</v>
      </c>
      <c r="B1178" t="s">
        <v>5134</v>
      </c>
      <c r="C1178" t="s">
        <v>7</v>
      </c>
      <c r="D1178" t="s">
        <v>2027</v>
      </c>
      <c r="E1178" t="s">
        <v>2031</v>
      </c>
      <c r="G1178" s="1">
        <v>42365.128020833334</v>
      </c>
    </row>
    <row r="1179" spans="1:8">
      <c r="A1179">
        <v>6.8093332591399706E+17</v>
      </c>
      <c r="B1179" t="s">
        <v>5134</v>
      </c>
      <c r="C1179" t="s">
        <v>7</v>
      </c>
      <c r="D1179" t="s">
        <v>2027</v>
      </c>
      <c r="E1179" t="s">
        <v>2032</v>
      </c>
      <c r="G1179" s="1">
        <v>42365.089467592596</v>
      </c>
    </row>
    <row r="1180" spans="1:8">
      <c r="A1180">
        <v>8.5145407134919795E+17</v>
      </c>
      <c r="B1180" t="s">
        <v>5134</v>
      </c>
      <c r="C1180" t="s">
        <v>10</v>
      </c>
      <c r="D1180" t="s">
        <v>2033</v>
      </c>
      <c r="E1180" t="s">
        <v>1611</v>
      </c>
      <c r="G1180" s="1">
        <v>42835.637083333335</v>
      </c>
    </row>
    <row r="1181" spans="1:8">
      <c r="A1181">
        <v>8.5154675730989402E+17</v>
      </c>
      <c r="B1181" t="s">
        <v>5134</v>
      </c>
      <c r="C1181" t="s">
        <v>10</v>
      </c>
      <c r="D1181" t="s">
        <v>2034</v>
      </c>
      <c r="E1181" t="s">
        <v>1611</v>
      </c>
      <c r="G1181" s="1">
        <v>42835.892847222225</v>
      </c>
    </row>
    <row r="1182" spans="1:8">
      <c r="A1182">
        <v>6.8272635896389197E+17</v>
      </c>
      <c r="B1182" t="s">
        <v>5134</v>
      </c>
      <c r="C1182" t="s">
        <v>18</v>
      </c>
      <c r="D1182" t="s">
        <v>2035</v>
      </c>
      <c r="E1182" t="s">
        <v>2036</v>
      </c>
      <c r="G1182" s="1">
        <v>42370.037303240744</v>
      </c>
    </row>
    <row r="1183" spans="1:8">
      <c r="A1183">
        <v>8.7906357796508006E+17</v>
      </c>
      <c r="B1183" t="s">
        <v>5135</v>
      </c>
      <c r="C1183" t="s">
        <v>10</v>
      </c>
      <c r="D1183" t="s">
        <v>2037</v>
      </c>
      <c r="E1183" t="s">
        <v>2038</v>
      </c>
      <c r="G1183" s="1">
        <v>42911.824803240743</v>
      </c>
    </row>
    <row r="1184" spans="1:8">
      <c r="A1184">
        <v>8.9713783700663002E+17</v>
      </c>
      <c r="B1184" t="s">
        <v>5135</v>
      </c>
      <c r="C1184" t="s">
        <v>18</v>
      </c>
      <c r="D1184" t="s">
        <v>2039</v>
      </c>
      <c r="E1184" t="s">
        <v>2040</v>
      </c>
      <c r="G1184" s="1">
        <v>42961.700266203705</v>
      </c>
    </row>
    <row r="1185" spans="1:8">
      <c r="A1185">
        <v>8.7394654462542605E+17</v>
      </c>
      <c r="B1185" t="s">
        <v>5134</v>
      </c>
      <c r="C1185" t="s">
        <v>7</v>
      </c>
      <c r="D1185" t="s">
        <v>2041</v>
      </c>
      <c r="E1185" t="s">
        <v>2042</v>
      </c>
      <c r="G1185" s="1">
        <v>42897.70449074074</v>
      </c>
    </row>
    <row r="1186" spans="1:8">
      <c r="A1186">
        <v>7.8701837539851405E+17</v>
      </c>
      <c r="B1186" t="s">
        <v>5134</v>
      </c>
      <c r="C1186" t="s">
        <v>18</v>
      </c>
      <c r="D1186" t="s">
        <v>2041</v>
      </c>
      <c r="E1186" t="s">
        <v>2043</v>
      </c>
      <c r="F1186" t="s">
        <v>2044</v>
      </c>
      <c r="G1186" s="1">
        <v>42657.8284375</v>
      </c>
      <c r="H1186" t="s">
        <v>2045</v>
      </c>
    </row>
    <row r="1187" spans="1:8">
      <c r="A1187">
        <v>8.1920616610234304E+17</v>
      </c>
      <c r="B1187" t="s">
        <v>5135</v>
      </c>
      <c r="C1187" t="s">
        <v>18</v>
      </c>
      <c r="D1187" t="s">
        <v>2039</v>
      </c>
      <c r="E1187" t="s">
        <v>2046</v>
      </c>
      <c r="G1187" s="1">
        <v>42746.649814814817</v>
      </c>
    </row>
    <row r="1188" spans="1:8">
      <c r="A1188">
        <v>6.6454947219052902E+17</v>
      </c>
      <c r="B1188" t="s">
        <v>5135</v>
      </c>
      <c r="C1188" t="s">
        <v>15</v>
      </c>
      <c r="D1188" t="s">
        <v>2047</v>
      </c>
      <c r="E1188" t="s">
        <v>2048</v>
      </c>
      <c r="F1188" t="s">
        <v>2049</v>
      </c>
      <c r="G1188" s="1">
        <v>42319.878645833334</v>
      </c>
      <c r="H1188" t="s">
        <v>564</v>
      </c>
    </row>
    <row r="1189" spans="1:8">
      <c r="A1189">
        <v>4.9921931167676403E+17</v>
      </c>
      <c r="B1189" t="s">
        <v>5134</v>
      </c>
      <c r="C1189" t="s">
        <v>15</v>
      </c>
      <c r="D1189" t="s">
        <v>2047</v>
      </c>
      <c r="E1189" t="s">
        <v>2050</v>
      </c>
      <c r="G1189" s="1">
        <v>41863.654317129629</v>
      </c>
    </row>
    <row r="1190" spans="1:8">
      <c r="A1190">
        <v>7.9678245450592998E+17</v>
      </c>
      <c r="B1190" t="s">
        <v>5134</v>
      </c>
      <c r="C1190" t="s">
        <v>10</v>
      </c>
      <c r="D1190" t="s">
        <v>2051</v>
      </c>
      <c r="E1190" t="e">
        <f>united your Customer service is just terrible sometimes \U0001f644\U0001f644\U0001f644\U0001f644</f>
        <v>#NAME?</v>
      </c>
      <c r="G1190" s="1">
        <v>42684.772164351853</v>
      </c>
    </row>
    <row r="1191" spans="1:8">
      <c r="A1191">
        <v>8.5161010127015501E+17</v>
      </c>
      <c r="B1191" t="s">
        <v>5134</v>
      </c>
      <c r="C1191" t="s">
        <v>10</v>
      </c>
      <c r="D1191" t="s">
        <v>2052</v>
      </c>
      <c r="E1191" t="s">
        <v>2053</v>
      </c>
      <c r="G1191" s="1">
        <v>42836.06763888889</v>
      </c>
    </row>
    <row r="1192" spans="1:8">
      <c r="A1192">
        <v>8.5144719660833498E+17</v>
      </c>
      <c r="B1192" t="s">
        <v>5134</v>
      </c>
      <c r="C1192" t="s">
        <v>10</v>
      </c>
      <c r="D1192" t="s">
        <v>2052</v>
      </c>
      <c r="E1192" t="s">
        <v>2054</v>
      </c>
      <c r="G1192" s="1">
        <v>42835.618113425924</v>
      </c>
    </row>
    <row r="1193" spans="1:8">
      <c r="A1193">
        <v>6.5871714817350797E+17</v>
      </c>
      <c r="B1193" t="s">
        <v>5135</v>
      </c>
      <c r="C1193" t="s">
        <v>38</v>
      </c>
      <c r="D1193" t="s">
        <v>2055</v>
      </c>
      <c r="E1193" t="s">
        <v>2056</v>
      </c>
      <c r="F1193" t="s">
        <v>2057</v>
      </c>
      <c r="G1193" s="1">
        <v>42303.784502314818</v>
      </c>
      <c r="H1193" t="s">
        <v>2058</v>
      </c>
    </row>
    <row r="1194" spans="1:8">
      <c r="A1194">
        <v>7.9939800451607706E+17</v>
      </c>
      <c r="B1194" t="s">
        <v>5135</v>
      </c>
      <c r="C1194" t="s">
        <v>18</v>
      </c>
      <c r="D1194" t="s">
        <v>2059</v>
      </c>
      <c r="E1194" t="s">
        <v>2060</v>
      </c>
      <c r="G1194" s="1">
        <v>42691.989710648151</v>
      </c>
    </row>
    <row r="1195" spans="1:8">
      <c r="A1195">
        <v>8.5199939518049395E+17</v>
      </c>
      <c r="B1195" t="s">
        <v>5134</v>
      </c>
      <c r="C1195" t="s">
        <v>10</v>
      </c>
      <c r="D1195" t="s">
        <v>2061</v>
      </c>
      <c r="E1195" t="s">
        <v>2062</v>
      </c>
      <c r="F1195" t="s">
        <v>2063</v>
      </c>
      <c r="G1195" s="1">
        <v>42837.141886574071</v>
      </c>
      <c r="H1195" t="s">
        <v>2064</v>
      </c>
    </row>
    <row r="1196" spans="1:8">
      <c r="A1196">
        <v>8.5196733092186099E+17</v>
      </c>
      <c r="B1196" t="s">
        <v>5134</v>
      </c>
      <c r="C1196" t="s">
        <v>10</v>
      </c>
      <c r="D1196" t="s">
        <v>2061</v>
      </c>
      <c r="E1196" t="e">
        <f>united now I just landed in SLC and the latch that closes the stroller is broken. You\u2019ve completely destroyed Our stroller.</f>
        <v>#NAME?</v>
      </c>
      <c r="F1196" t="s">
        <v>1751</v>
      </c>
      <c r="G1196" s="1">
        <v>42837.053414351853</v>
      </c>
      <c r="H1196" t="s">
        <v>722</v>
      </c>
    </row>
    <row r="1197" spans="1:8">
      <c r="A1197">
        <v>8.0520178746871296E+17</v>
      </c>
      <c r="B1197" t="s">
        <v>5134</v>
      </c>
      <c r="C1197" t="s">
        <v>18</v>
      </c>
      <c r="D1197" t="s">
        <v>2061</v>
      </c>
      <c r="E1197" t="e">
        <f>_xlfn.SINGLE(Delta it looks like I\u2019m checked in to My flight tomorrow), but I Can\u2019t get My boarding pass. help please?</f>
        <v>#NAME?</v>
      </c>
      <c r="F1197" t="s">
        <v>2065</v>
      </c>
      <c r="G1197" s="1">
        <v>42708.00509259259</v>
      </c>
      <c r="H1197" t="s">
        <v>2066</v>
      </c>
    </row>
    <row r="1198" spans="1:8">
      <c r="A1198">
        <v>7.4175095305381798E+17</v>
      </c>
      <c r="B1198" t="s">
        <v>5135</v>
      </c>
      <c r="C1198" t="s">
        <v>7</v>
      </c>
      <c r="D1198" t="s">
        <v>2061</v>
      </c>
      <c r="E1198" t="s">
        <v>2067</v>
      </c>
      <c r="F1198" t="s">
        <v>2068</v>
      </c>
      <c r="G1198" s="1">
        <v>42532.914143518516</v>
      </c>
      <c r="H1198" t="s">
        <v>2069</v>
      </c>
    </row>
    <row r="1199" spans="1:8">
      <c r="A1199">
        <v>9.0591262099721395E+17</v>
      </c>
      <c r="B1199" t="s">
        <v>5134</v>
      </c>
      <c r="C1199" t="s">
        <v>10</v>
      </c>
      <c r="D1199" t="s">
        <v>2070</v>
      </c>
      <c r="E1199" t="s">
        <v>2071</v>
      </c>
      <c r="G1199" s="1">
        <v>42985.914050925923</v>
      </c>
    </row>
    <row r="1200" spans="1:8">
      <c r="A1200">
        <v>8.9351554912429594E+17</v>
      </c>
      <c r="B1200" t="s">
        <v>5134</v>
      </c>
      <c r="C1200" t="s">
        <v>10</v>
      </c>
      <c r="D1200" t="s">
        <v>2070</v>
      </c>
      <c r="E1200" t="s">
        <v>2072</v>
      </c>
      <c r="F1200" t="s">
        <v>2073</v>
      </c>
      <c r="G1200" s="1">
        <v>42951.704652777778</v>
      </c>
      <c r="H1200" t="s">
        <v>2074</v>
      </c>
    </row>
    <row r="1201" spans="1:8">
      <c r="A1201">
        <v>5.67028872827248E+17</v>
      </c>
      <c r="B1201" t="s">
        <v>5134</v>
      </c>
      <c r="C1201" t="s">
        <v>18</v>
      </c>
      <c r="D1201" t="s">
        <v>2075</v>
      </c>
      <c r="E1201" t="s">
        <v>2076</v>
      </c>
      <c r="G1201" s="1">
        <v>42050.773055555554</v>
      </c>
    </row>
    <row r="1202" spans="1:8">
      <c r="A1202">
        <v>5.0120816803933299E+17</v>
      </c>
      <c r="B1202" t="s">
        <v>5134</v>
      </c>
      <c r="C1202" t="s">
        <v>7</v>
      </c>
      <c r="D1202" t="s">
        <v>2077</v>
      </c>
      <c r="E1202" t="s">
        <v>2078</v>
      </c>
      <c r="F1202" t="s">
        <v>2079</v>
      </c>
      <c r="G1202" s="1">
        <v>41869.142511574071</v>
      </c>
      <c r="H1202" t="s">
        <v>145</v>
      </c>
    </row>
    <row r="1203" spans="1:8">
      <c r="A1203">
        <v>9.2211715140582106E+17</v>
      </c>
      <c r="B1203" t="s">
        <v>5134</v>
      </c>
      <c r="C1203" t="s">
        <v>10</v>
      </c>
      <c r="D1203" t="s">
        <v>2080</v>
      </c>
      <c r="E1203" t="s">
        <v>2081</v>
      </c>
      <c r="F1203" t="s">
        <v>2082</v>
      </c>
      <c r="G1203" s="1">
        <v>43030.63003472222</v>
      </c>
      <c r="H1203" t="s">
        <v>2083</v>
      </c>
    </row>
    <row r="1204" spans="1:8">
      <c r="A1204">
        <v>9.1421549215136499E+17</v>
      </c>
      <c r="B1204" t="s">
        <v>5134</v>
      </c>
      <c r="C1204" t="s">
        <v>10</v>
      </c>
      <c r="D1204" t="s">
        <v>2080</v>
      </c>
      <c r="E1204" t="s">
        <v>2084</v>
      </c>
      <c r="G1204" s="1">
        <v>43008.825613425928</v>
      </c>
    </row>
    <row r="1205" spans="1:8">
      <c r="A1205">
        <v>6.6675975631748301E+17</v>
      </c>
      <c r="B1205" t="s">
        <v>5134</v>
      </c>
      <c r="C1205" t="s">
        <v>10</v>
      </c>
      <c r="D1205" t="s">
        <v>2085</v>
      </c>
      <c r="E1205" t="e">
        <f>united How is it possible the  passengers and plane are here but we are missing the flight attendant \U0001f624</f>
        <v>#NAME?</v>
      </c>
      <c r="G1205" s="1">
        <v>42325.977870370371</v>
      </c>
    </row>
    <row r="1206" spans="1:8">
      <c r="A1206">
        <v>6.6667494801071706E+17</v>
      </c>
      <c r="B1206" t="s">
        <v>5134</v>
      </c>
      <c r="C1206" t="s">
        <v>10</v>
      </c>
      <c r="D1206" t="s">
        <v>2085</v>
      </c>
      <c r="E1206" t="s">
        <v>2086</v>
      </c>
      <c r="G1206" s="1">
        <v>42325.743842592594</v>
      </c>
    </row>
    <row r="1207" spans="1:8">
      <c r="A1207">
        <v>6.6665960432391706E+17</v>
      </c>
      <c r="B1207" t="s">
        <v>5134</v>
      </c>
      <c r="C1207" t="s">
        <v>10</v>
      </c>
      <c r="D1207" t="s">
        <v>2085</v>
      </c>
      <c r="E1207" t="s">
        <v>2087</v>
      </c>
      <c r="G1207" s="1">
        <v>42325.701504629629</v>
      </c>
    </row>
    <row r="1208" spans="1:8">
      <c r="A1208">
        <v>6.1613172013232499E+17</v>
      </c>
      <c r="B1208" t="s">
        <v>5135</v>
      </c>
      <c r="C1208" t="s">
        <v>10</v>
      </c>
      <c r="D1208" t="s">
        <v>2085</v>
      </c>
      <c r="E1208" t="s">
        <v>2088</v>
      </c>
      <c r="F1208" t="s">
        <v>2089</v>
      </c>
      <c r="G1208" s="1">
        <v>42186.271099537036</v>
      </c>
      <c r="H1208" t="s">
        <v>266</v>
      </c>
    </row>
    <row r="1209" spans="1:8">
      <c r="A1209">
        <v>9.0597582370165504E+17</v>
      </c>
      <c r="B1209" t="s">
        <v>5134</v>
      </c>
      <c r="C1209" t="s">
        <v>7</v>
      </c>
      <c r="D1209" t="s">
        <v>2090</v>
      </c>
      <c r="E1209" t="s">
        <v>2091</v>
      </c>
      <c r="F1209" t="s">
        <v>265</v>
      </c>
      <c r="G1209" s="1">
        <v>42986.088460648149</v>
      </c>
      <c r="H1209" t="s">
        <v>266</v>
      </c>
    </row>
    <row r="1210" spans="1:8">
      <c r="A1210">
        <v>7.2829325952971494E+17</v>
      </c>
      <c r="B1210" t="s">
        <v>5134</v>
      </c>
      <c r="C1210" t="s">
        <v>7</v>
      </c>
      <c r="D1210" t="s">
        <v>2092</v>
      </c>
      <c r="E1210" t="s">
        <v>2093</v>
      </c>
      <c r="G1210" s="1">
        <v>42495.777986111112</v>
      </c>
    </row>
    <row r="1211" spans="1:8">
      <c r="A1211">
        <v>6.5584100448288294E+17</v>
      </c>
      <c r="B1211" t="s">
        <v>5134</v>
      </c>
      <c r="C1211" t="s">
        <v>7</v>
      </c>
      <c r="D1211" t="s">
        <v>2092</v>
      </c>
      <c r="E1211" t="e">
        <f>_xlfn.SINGLE(AmericanAir landed),I was first to board/_xlfn.SINGLE(chose not to argue sit bc there was long line to board. Shouldve notified me before. What nxt time?)</f>
        <v>#NAME?</v>
      </c>
      <c r="F1211" t="s">
        <v>2094</v>
      </c>
      <c r="G1211" s="1">
        <v>42295.847858796296</v>
      </c>
      <c r="H1211" t="s">
        <v>2095</v>
      </c>
    </row>
    <row r="1212" spans="1:8">
      <c r="A1212">
        <v>6.5583642193315802E+17</v>
      </c>
      <c r="B1212" t="s">
        <v>5134</v>
      </c>
      <c r="C1212" t="s">
        <v>7</v>
      </c>
      <c r="D1212" t="s">
        <v>2092</v>
      </c>
      <c r="E1212" t="e">
        <f>_xlfn.SINGLE(AmericanAir and while the exit is coveted), I could have and would have chosen it when I booked the flight back in Aug.</f>
        <v>#NAME?</v>
      </c>
      <c r="F1212" t="s">
        <v>2094</v>
      </c>
      <c r="G1212" s="1">
        <v>42295.83520833333</v>
      </c>
      <c r="H1212" t="s">
        <v>2095</v>
      </c>
    </row>
    <row r="1213" spans="1:8">
      <c r="A1213">
        <v>6.3226851865070694E+17</v>
      </c>
      <c r="B1213" t="s">
        <v>5135</v>
      </c>
      <c r="C1213" t="s">
        <v>18</v>
      </c>
      <c r="D1213" t="s">
        <v>2096</v>
      </c>
      <c r="E1213" t="s">
        <v>2097</v>
      </c>
      <c r="G1213" s="1">
        <v>42230.800185185188</v>
      </c>
    </row>
    <row r="1214" spans="1:8">
      <c r="A1214">
        <v>8.8083177797946496E+17</v>
      </c>
      <c r="B1214" t="s">
        <v>5134</v>
      </c>
      <c r="C1214" t="s">
        <v>18</v>
      </c>
      <c r="D1214" t="s">
        <v>2098</v>
      </c>
      <c r="E1214" t="s">
        <v>2099</v>
      </c>
      <c r="F1214" t="s">
        <v>2100</v>
      </c>
      <c r="G1214" s="1">
        <v>42916.704108796293</v>
      </c>
      <c r="H1214" t="s">
        <v>401</v>
      </c>
    </row>
    <row r="1215" spans="1:8">
      <c r="A1215">
        <v>9.2072885558902694E+17</v>
      </c>
      <c r="B1215" t="s">
        <v>5134</v>
      </c>
      <c r="C1215" t="s">
        <v>18</v>
      </c>
      <c r="D1215" t="s">
        <v>2101</v>
      </c>
      <c r="E1215" t="s">
        <v>270</v>
      </c>
      <c r="G1215" s="1">
        <v>43026.799074074072</v>
      </c>
    </row>
    <row r="1216" spans="1:8">
      <c r="A1216">
        <v>6.8810326846812902E+17</v>
      </c>
      <c r="B1216" t="s">
        <v>5135</v>
      </c>
      <c r="C1216" t="s">
        <v>7</v>
      </c>
      <c r="D1216" t="s">
        <v>2102</v>
      </c>
      <c r="E1216" t="s">
        <v>2103</v>
      </c>
      <c r="G1216" s="1">
        <v>42384.874745370369</v>
      </c>
    </row>
    <row r="1217" spans="1:8">
      <c r="A1217">
        <v>8.1389660175640102E+17</v>
      </c>
      <c r="B1217" t="s">
        <v>5134</v>
      </c>
      <c r="C1217" t="s">
        <v>41</v>
      </c>
      <c r="D1217" t="s">
        <v>2104</v>
      </c>
      <c r="E1217" t="s">
        <v>2105</v>
      </c>
      <c r="G1217" s="1">
        <v>42731.998206018521</v>
      </c>
    </row>
    <row r="1218" spans="1:8">
      <c r="A1218">
        <v>9.2144931053686298E+17</v>
      </c>
      <c r="B1218" t="s">
        <v>5134</v>
      </c>
      <c r="C1218" t="s">
        <v>41</v>
      </c>
      <c r="D1218" t="s">
        <v>2106</v>
      </c>
      <c r="E1218" t="s">
        <v>2107</v>
      </c>
      <c r="F1218" t="s">
        <v>279</v>
      </c>
      <c r="G1218" s="1">
        <v>43028.787141203706</v>
      </c>
      <c r="H1218" t="s">
        <v>280</v>
      </c>
    </row>
    <row r="1219" spans="1:8">
      <c r="A1219">
        <v>8.5145381878095398E+17</v>
      </c>
      <c r="B1219" t="s">
        <v>5134</v>
      </c>
      <c r="C1219" t="s">
        <v>10</v>
      </c>
      <c r="D1219" t="s">
        <v>2106</v>
      </c>
      <c r="E1219" t="s">
        <v>2108</v>
      </c>
      <c r="G1219" s="1">
        <v>42835.636388888888</v>
      </c>
    </row>
    <row r="1220" spans="1:8">
      <c r="A1220">
        <v>9.0561183266842598E+17</v>
      </c>
      <c r="B1220" t="s">
        <v>5134</v>
      </c>
      <c r="C1220" t="s">
        <v>10</v>
      </c>
      <c r="D1220" t="s">
        <v>2109</v>
      </c>
      <c r="E1220" t="s">
        <v>2110</v>
      </c>
      <c r="G1220" s="1">
        <v>42985.084039351852</v>
      </c>
    </row>
    <row r="1221" spans="1:8">
      <c r="A1221">
        <v>8.8604956813107994E+17</v>
      </c>
      <c r="B1221" t="s">
        <v>5134</v>
      </c>
      <c r="C1221" t="s">
        <v>18</v>
      </c>
      <c r="D1221" t="s">
        <v>2111</v>
      </c>
      <c r="E1221" t="s">
        <v>2112</v>
      </c>
      <c r="G1221" s="1">
        <v>42931.102465277778</v>
      </c>
    </row>
    <row r="1222" spans="1:8">
      <c r="A1222">
        <v>8.5147157961571098E+17</v>
      </c>
      <c r="B1222" t="s">
        <v>5134</v>
      </c>
      <c r="C1222" t="s">
        <v>10</v>
      </c>
      <c r="D1222" t="s">
        <v>2113</v>
      </c>
      <c r="E1222" t="s">
        <v>2114</v>
      </c>
      <c r="G1222" s="1">
        <v>42835.685393518521</v>
      </c>
    </row>
    <row r="1223" spans="1:8">
      <c r="A1223">
        <v>9.2227623420951296E+17</v>
      </c>
      <c r="B1223" t="s">
        <v>5135</v>
      </c>
      <c r="C1223" t="s">
        <v>15</v>
      </c>
      <c r="D1223" t="s">
        <v>2115</v>
      </c>
      <c r="E1223" t="s">
        <v>2116</v>
      </c>
      <c r="F1223" t="s">
        <v>2117</v>
      </c>
      <c r="G1223" s="1">
        <v>43031.069016203706</v>
      </c>
      <c r="H1223" t="s">
        <v>52</v>
      </c>
    </row>
    <row r="1224" spans="1:8">
      <c r="A1224">
        <v>8.8273519570685901E+17</v>
      </c>
      <c r="B1224" t="s">
        <v>5134</v>
      </c>
      <c r="C1224" t="s">
        <v>10</v>
      </c>
      <c r="D1224" t="s">
        <v>2115</v>
      </c>
      <c r="E1224" t="s">
        <v>2118</v>
      </c>
      <c r="F1224" t="s">
        <v>2119</v>
      </c>
      <c r="G1224" s="1">
        <v>42921.95653935185</v>
      </c>
      <c r="H1224" t="s">
        <v>2120</v>
      </c>
    </row>
    <row r="1225" spans="1:8">
      <c r="A1225">
        <v>4.0023482409224602E+17</v>
      </c>
      <c r="B1225" t="s">
        <v>5134</v>
      </c>
      <c r="C1225" t="s">
        <v>18</v>
      </c>
      <c r="D1225" t="s">
        <v>2121</v>
      </c>
      <c r="E1225" t="s">
        <v>2122</v>
      </c>
      <c r="G1225" s="1">
        <v>41590.509166666663</v>
      </c>
    </row>
    <row r="1226" spans="1:8">
      <c r="A1226">
        <v>8.5656682749700902E+17</v>
      </c>
      <c r="B1226" t="s">
        <v>5134</v>
      </c>
      <c r="C1226" t="s">
        <v>15</v>
      </c>
      <c r="D1226" t="s">
        <v>2123</v>
      </c>
      <c r="E1226" t="s">
        <v>2124</v>
      </c>
      <c r="F1226" t="s">
        <v>2125</v>
      </c>
      <c r="G1226" s="1">
        <v>42849.74560185185</v>
      </c>
      <c r="H1226" t="s">
        <v>2126</v>
      </c>
    </row>
    <row r="1227" spans="1:8">
      <c r="A1227">
        <v>8.1161781397889395E+17</v>
      </c>
      <c r="B1227" t="s">
        <v>5134</v>
      </c>
      <c r="C1227" t="s">
        <v>18</v>
      </c>
      <c r="D1227" t="s">
        <v>2127</v>
      </c>
      <c r="E1227" t="s">
        <v>172</v>
      </c>
      <c r="G1227" s="1">
        <v>42725.709953703707</v>
      </c>
    </row>
    <row r="1228" spans="1:8">
      <c r="A1228">
        <v>8.6088835950545306E+17</v>
      </c>
      <c r="B1228" t="s">
        <v>5135</v>
      </c>
      <c r="C1228" t="s">
        <v>10</v>
      </c>
      <c r="D1228" t="s">
        <v>2128</v>
      </c>
      <c r="E1228" t="s">
        <v>2129</v>
      </c>
      <c r="G1228" s="1">
        <v>42861.670763888891</v>
      </c>
    </row>
    <row r="1229" spans="1:8">
      <c r="A1229">
        <v>8.5156940763780301E+17</v>
      </c>
      <c r="B1229" t="s">
        <v>5134</v>
      </c>
      <c r="C1229" t="s">
        <v>10</v>
      </c>
      <c r="D1229" t="s">
        <v>2130</v>
      </c>
      <c r="E1229" t="s">
        <v>2131</v>
      </c>
      <c r="G1229" s="1">
        <v>42835.955347222225</v>
      </c>
    </row>
    <row r="1230" spans="1:8">
      <c r="A1230">
        <v>8.1164032429662195E+17</v>
      </c>
      <c r="B1230" t="s">
        <v>5134</v>
      </c>
      <c r="C1230" t="s">
        <v>18</v>
      </c>
      <c r="D1230" t="s">
        <v>2132</v>
      </c>
      <c r="E1230" t="s">
        <v>2133</v>
      </c>
      <c r="G1230" s="1">
        <v>42725.77207175926</v>
      </c>
    </row>
    <row r="1231" spans="1:8">
      <c r="A1231">
        <v>8.9503202692297101E+17</v>
      </c>
      <c r="B1231" t="s">
        <v>5134</v>
      </c>
      <c r="C1231" t="s">
        <v>18</v>
      </c>
      <c r="D1231" t="s">
        <v>2134</v>
      </c>
      <c r="E1231" t="s">
        <v>2135</v>
      </c>
      <c r="F1231" t="s">
        <v>1421</v>
      </c>
      <c r="G1231" s="1">
        <v>42955.889328703706</v>
      </c>
      <c r="H1231" t="s">
        <v>1422</v>
      </c>
    </row>
    <row r="1232" spans="1:8">
      <c r="A1232">
        <v>8.5215636959576806E+17</v>
      </c>
      <c r="B1232" t="s">
        <v>5134</v>
      </c>
      <c r="C1232" t="s">
        <v>18</v>
      </c>
      <c r="D1232" t="s">
        <v>2134</v>
      </c>
      <c r="E1232" t="e">
        <f>Delta HK7ILK</f>
        <v>#NAME?</v>
      </c>
      <c r="G1232" s="1">
        <v>42837.575057870374</v>
      </c>
    </row>
    <row r="1233" spans="1:8">
      <c r="A1233">
        <v>8.52152511825936E+17</v>
      </c>
      <c r="B1233" t="s">
        <v>5134</v>
      </c>
      <c r="C1233" t="s">
        <v>18</v>
      </c>
      <c r="D1233" t="s">
        <v>2134</v>
      </c>
      <c r="E1233" t="e">
        <f>Delta just sent</f>
        <v>#NAME?</v>
      </c>
      <c r="G1233" s="1">
        <v>42837.564409722225</v>
      </c>
    </row>
    <row r="1234" spans="1:8">
      <c r="A1234">
        <v>8.52146950182928E+17</v>
      </c>
      <c r="B1234" t="s">
        <v>5134</v>
      </c>
      <c r="C1234" t="s">
        <v>18</v>
      </c>
      <c r="D1234" t="s">
        <v>2134</v>
      </c>
      <c r="E1234" t="s">
        <v>2136</v>
      </c>
      <c r="G1234" s="1">
        <v>42837.549062500002</v>
      </c>
    </row>
    <row r="1235" spans="1:8">
      <c r="A1235">
        <v>9.1232573081754803E+17</v>
      </c>
      <c r="B1235" t="s">
        <v>5135</v>
      </c>
      <c r="C1235" t="s">
        <v>41</v>
      </c>
      <c r="D1235" t="s">
        <v>2137</v>
      </c>
      <c r="E1235" t="s">
        <v>2138</v>
      </c>
      <c r="F1235" t="s">
        <v>2139</v>
      </c>
      <c r="G1235" s="1">
        <v>43003.610868055555</v>
      </c>
      <c r="H1235" t="s">
        <v>2140</v>
      </c>
    </row>
    <row r="1236" spans="1:8">
      <c r="A1236">
        <v>9.1069285917455898E+17</v>
      </c>
      <c r="B1236" t="s">
        <v>5134</v>
      </c>
      <c r="C1236" t="s">
        <v>15</v>
      </c>
      <c r="D1236" t="s">
        <v>2137</v>
      </c>
      <c r="E1236" t="s">
        <v>2141</v>
      </c>
      <c r="G1236" s="1">
        <v>42999.105000000003</v>
      </c>
    </row>
    <row r="1237" spans="1:8">
      <c r="A1237">
        <v>9.0567179649339302E+17</v>
      </c>
      <c r="B1237" t="s">
        <v>5134</v>
      </c>
      <c r="C1237" t="s">
        <v>41</v>
      </c>
      <c r="D1237" t="s">
        <v>2137</v>
      </c>
      <c r="E1237" t="s">
        <v>2142</v>
      </c>
      <c r="F1237" t="s">
        <v>825</v>
      </c>
      <c r="G1237" s="1">
        <v>42985.249502314815</v>
      </c>
      <c r="H1237" t="s">
        <v>826</v>
      </c>
    </row>
    <row r="1238" spans="1:8">
      <c r="A1238">
        <v>8.7324991976265702E+17</v>
      </c>
      <c r="B1238" t="s">
        <v>5134</v>
      </c>
      <c r="C1238" t="s">
        <v>18</v>
      </c>
      <c r="D1238" t="s">
        <v>2143</v>
      </c>
      <c r="E1238" t="s">
        <v>2144</v>
      </c>
      <c r="G1238" s="1">
        <v>42895.782164351855</v>
      </c>
    </row>
    <row r="1239" spans="1:8">
      <c r="A1239">
        <v>8.6246725581220595E+17</v>
      </c>
      <c r="B1239" t="s">
        <v>5134</v>
      </c>
      <c r="C1239" t="s">
        <v>18</v>
      </c>
      <c r="D1239" t="s">
        <v>2143</v>
      </c>
      <c r="E1239" t="s">
        <v>2145</v>
      </c>
      <c r="G1239" s="1">
        <v>42866.027685185189</v>
      </c>
    </row>
    <row r="1240" spans="1:8">
      <c r="A1240">
        <v>8.7337881185273395E+17</v>
      </c>
      <c r="B1240" t="s">
        <v>5134</v>
      </c>
      <c r="C1240" t="s">
        <v>15</v>
      </c>
      <c r="D1240" t="s">
        <v>2137</v>
      </c>
      <c r="E1240" t="s">
        <v>2146</v>
      </c>
      <c r="G1240" s="1">
        <v>42896.137835648151</v>
      </c>
    </row>
    <row r="1241" spans="1:8">
      <c r="A1241">
        <v>8.6684117443417203E+17</v>
      </c>
      <c r="B1241" t="s">
        <v>5134</v>
      </c>
      <c r="C1241" t="s">
        <v>15</v>
      </c>
      <c r="D1241" t="s">
        <v>2137</v>
      </c>
      <c r="E1241" t="s">
        <v>2147</v>
      </c>
      <c r="G1241" s="1">
        <v>42878.097395833334</v>
      </c>
    </row>
    <row r="1242" spans="1:8">
      <c r="A1242">
        <v>8.1158229960733005E+17</v>
      </c>
      <c r="B1242" t="s">
        <v>5134</v>
      </c>
      <c r="C1242" t="s">
        <v>18</v>
      </c>
      <c r="D1242" t="s">
        <v>2143</v>
      </c>
      <c r="E1242" t="s">
        <v>2148</v>
      </c>
      <c r="G1242" s="1">
        <v>42725.611956018518</v>
      </c>
    </row>
    <row r="1243" spans="1:8">
      <c r="A1243">
        <v>2.66597794863796E+17</v>
      </c>
      <c r="B1243" t="s">
        <v>5134</v>
      </c>
      <c r="C1243" t="s">
        <v>18</v>
      </c>
      <c r="D1243" t="s">
        <v>2149</v>
      </c>
      <c r="E1243" t="s">
        <v>2150</v>
      </c>
      <c r="G1243" s="1">
        <v>41221.741226851853</v>
      </c>
    </row>
    <row r="1244" spans="1:8">
      <c r="A1244">
        <v>5.53660055879704E+17</v>
      </c>
      <c r="B1244" t="s">
        <v>5135</v>
      </c>
      <c r="C1244" t="s">
        <v>18</v>
      </c>
      <c r="D1244" t="s">
        <v>2151</v>
      </c>
      <c r="E1244" t="e">
        <f>_xlfn.SINGLE(Delta _xlfn.SINGLE(DeltaAssist    KUDOS to Cindy on the Delta Diamond line.   she is professional and pleasant to work with.))</f>
        <v>#NAME?</v>
      </c>
      <c r="G1244" s="1">
        <v>42013.882152777776</v>
      </c>
    </row>
    <row r="1245" spans="1:8">
      <c r="A1245">
        <v>4.7460088187141702E+17</v>
      </c>
      <c r="B1245" t="s">
        <v>5134</v>
      </c>
      <c r="C1245" t="s">
        <v>18</v>
      </c>
      <c r="D1245" t="s">
        <v>2151</v>
      </c>
      <c r="E1245" t="s">
        <v>2152</v>
      </c>
      <c r="F1245" t="s">
        <v>1757</v>
      </c>
      <c r="G1245" s="1">
        <v>41795.720393518517</v>
      </c>
      <c r="H1245" t="s">
        <v>2153</v>
      </c>
    </row>
    <row r="1246" spans="1:8">
      <c r="A1246">
        <v>6.1881373586872294E+17</v>
      </c>
      <c r="B1246" t="s">
        <v>5134</v>
      </c>
      <c r="C1246" t="s">
        <v>10</v>
      </c>
      <c r="D1246" t="s">
        <v>2154</v>
      </c>
      <c r="E1246" t="s">
        <v>2155</v>
      </c>
      <c r="G1246" s="1">
        <v>42193.672060185185</v>
      </c>
    </row>
    <row r="1247" spans="1:8">
      <c r="A1247">
        <v>8.5212443265935296E+17</v>
      </c>
      <c r="B1247" t="s">
        <v>5134</v>
      </c>
      <c r="C1247" t="s">
        <v>15</v>
      </c>
      <c r="D1247" t="s">
        <v>2156</v>
      </c>
      <c r="E1247" t="s">
        <v>2157</v>
      </c>
      <c r="F1247" t="s">
        <v>1428</v>
      </c>
      <c r="G1247" s="1">
        <v>42837.486932870372</v>
      </c>
      <c r="H1247" t="s">
        <v>1429</v>
      </c>
    </row>
    <row r="1248" spans="1:8">
      <c r="A1248">
        <v>8.7226732401071296E+17</v>
      </c>
      <c r="B1248" t="s">
        <v>5134</v>
      </c>
      <c r="C1248" t="s">
        <v>15</v>
      </c>
      <c r="D1248" t="s">
        <v>2158</v>
      </c>
      <c r="E1248" t="s">
        <v>2159</v>
      </c>
      <c r="G1248" s="1">
        <v>42893.070717592593</v>
      </c>
    </row>
    <row r="1249" spans="1:8">
      <c r="A1249">
        <v>4.0934073257166003E+17</v>
      </c>
      <c r="B1249" t="s">
        <v>5134</v>
      </c>
      <c r="C1249" t="s">
        <v>38</v>
      </c>
      <c r="D1249" t="s">
        <v>2160</v>
      </c>
      <c r="E1249" t="s">
        <v>2161</v>
      </c>
      <c r="F1249" t="s">
        <v>2162</v>
      </c>
      <c r="G1249" s="1">
        <v>41615.636689814812</v>
      </c>
      <c r="H1249" t="s">
        <v>242</v>
      </c>
    </row>
    <row r="1250" spans="1:8">
      <c r="A1250">
        <v>8.6269039866539597E+17</v>
      </c>
      <c r="B1250" t="s">
        <v>5134</v>
      </c>
      <c r="C1250" t="s">
        <v>10</v>
      </c>
      <c r="D1250" t="s">
        <v>2163</v>
      </c>
      <c r="E1250" t="s">
        <v>2164</v>
      </c>
      <c r="G1250" s="1">
        <v>42866.643437500003</v>
      </c>
    </row>
    <row r="1251" spans="1:8">
      <c r="A1251">
        <v>7.9354194623295795E+17</v>
      </c>
      <c r="B1251" t="s">
        <v>5134</v>
      </c>
      <c r="C1251" t="s">
        <v>10</v>
      </c>
      <c r="D1251" t="s">
        <v>2165</v>
      </c>
      <c r="E1251" t="e">
        <f>united No it is Still rejecting me.</f>
        <v>#NAME?</v>
      </c>
      <c r="G1251" s="1">
        <v>42675.830057870371</v>
      </c>
    </row>
    <row r="1252" spans="1:8">
      <c r="A1252">
        <v>7.9323244304623206E+17</v>
      </c>
      <c r="B1252" t="s">
        <v>5134</v>
      </c>
      <c r="C1252" t="s">
        <v>10</v>
      </c>
      <c r="D1252" t="s">
        <v>2165</v>
      </c>
      <c r="E1252" t="e">
        <f>_xlfn.SINGLE(united sent a DM hours ago), Still waiting on some assistance. thanks.</f>
        <v>#NAME?</v>
      </c>
      <c r="G1252" s="1">
        <v>42674.975995370369</v>
      </c>
    </row>
    <row r="1253" spans="1:8">
      <c r="A1253">
        <v>8.2930321559009203E+17</v>
      </c>
      <c r="B1253" t="s">
        <v>5134</v>
      </c>
      <c r="C1253" t="s">
        <v>41</v>
      </c>
      <c r="D1253" t="s">
        <v>2166</v>
      </c>
      <c r="E1253" t="s">
        <v>2167</v>
      </c>
      <c r="F1253" t="s">
        <v>2168</v>
      </c>
      <c r="G1253" s="1">
        <v>42774.512361111112</v>
      </c>
      <c r="H1253" t="s">
        <v>242</v>
      </c>
    </row>
    <row r="1254" spans="1:8">
      <c r="A1254">
        <v>7.0293712369183104E+17</v>
      </c>
      <c r="B1254" t="s">
        <v>5134</v>
      </c>
      <c r="C1254" t="s">
        <v>41</v>
      </c>
      <c r="D1254" t="s">
        <v>2166</v>
      </c>
      <c r="E1254" t="s">
        <v>2169</v>
      </c>
      <c r="F1254" t="s">
        <v>2170</v>
      </c>
      <c r="G1254" s="1">
        <v>42425.808379629627</v>
      </c>
      <c r="H1254" t="s">
        <v>242</v>
      </c>
    </row>
    <row r="1255" spans="1:8">
      <c r="A1255">
        <v>9.1315747047805299E+17</v>
      </c>
      <c r="B1255" t="s">
        <v>5135</v>
      </c>
      <c r="C1255" t="s">
        <v>15</v>
      </c>
      <c r="D1255" t="s">
        <v>2171</v>
      </c>
      <c r="E1255" t="s">
        <v>2172</v>
      </c>
      <c r="G1255" s="1">
        <v>43005.906030092592</v>
      </c>
    </row>
    <row r="1256" spans="1:8">
      <c r="A1256">
        <v>8.57932100107984E+17</v>
      </c>
      <c r="B1256" t="s">
        <v>5134</v>
      </c>
      <c r="C1256" t="s">
        <v>10</v>
      </c>
      <c r="D1256" t="s">
        <v>2173</v>
      </c>
      <c r="E1256" t="s">
        <v>2174</v>
      </c>
      <c r="F1256" t="s">
        <v>2175</v>
      </c>
      <c r="G1256" s="1">
        <v>42853.513032407405</v>
      </c>
      <c r="H1256" t="s">
        <v>2176</v>
      </c>
    </row>
    <row r="1257" spans="1:8">
      <c r="A1257">
        <v>8.8736270915023603E+17</v>
      </c>
      <c r="B1257" t="s">
        <v>5134</v>
      </c>
      <c r="C1257" t="s">
        <v>7</v>
      </c>
      <c r="D1257" t="s">
        <v>2177</v>
      </c>
      <c r="E1257" t="e">
        <f>_xlfn.SINGLE(THEMiaIsabella _xlfn.SINGLE(misslainie _xlfn.SINGLE(AmericanAir What ass wholes)))</f>
        <v>#NAME?</v>
      </c>
      <c r="G1257" s="1">
        <v>42934.726041666669</v>
      </c>
    </row>
    <row r="1258" spans="1:8">
      <c r="A1258">
        <v>4.6616960720869702E+17</v>
      </c>
      <c r="B1258" t="s">
        <v>5134</v>
      </c>
      <c r="C1258" t="s">
        <v>18</v>
      </c>
      <c r="D1258" t="s">
        <v>2178</v>
      </c>
      <c r="E1258" t="s">
        <v>2179</v>
      </c>
      <c r="G1258" s="1">
        <v>41772.454513888886</v>
      </c>
    </row>
    <row r="1259" spans="1:8">
      <c r="A1259">
        <v>8.9868476468885005E+17</v>
      </c>
      <c r="B1259" t="s">
        <v>5134</v>
      </c>
      <c r="C1259" t="s">
        <v>7</v>
      </c>
      <c r="D1259" t="s">
        <v>2180</v>
      </c>
      <c r="E1259" t="s">
        <v>2181</v>
      </c>
      <c r="F1259" t="s">
        <v>2182</v>
      </c>
      <c r="G1259" s="1">
        <v>42965.968969907408</v>
      </c>
      <c r="H1259" t="s">
        <v>2183</v>
      </c>
    </row>
    <row r="1260" spans="1:8">
      <c r="A1260">
        <v>5.6241746736107098E+17</v>
      </c>
      <c r="B1260" t="s">
        <v>5134</v>
      </c>
      <c r="C1260" t="s">
        <v>18</v>
      </c>
      <c r="D1260" t="s">
        <v>2184</v>
      </c>
      <c r="E1260" t="s">
        <v>2185</v>
      </c>
      <c r="G1260" s="1">
        <v>42038.048009259262</v>
      </c>
    </row>
    <row r="1261" spans="1:8">
      <c r="A1261">
        <v>8.5286234140648205E+17</v>
      </c>
      <c r="B1261" t="s">
        <v>5134</v>
      </c>
      <c r="C1261" t="s">
        <v>10</v>
      </c>
      <c r="D1261" t="s">
        <v>2186</v>
      </c>
      <c r="E1261" t="s">
        <v>2187</v>
      </c>
      <c r="F1261" t="s">
        <v>2188</v>
      </c>
      <c r="G1261" s="1">
        <v>42839.5231712963</v>
      </c>
      <c r="H1261" t="s">
        <v>2189</v>
      </c>
    </row>
    <row r="1262" spans="1:8">
      <c r="A1262">
        <v>8.5152919749548403E+17</v>
      </c>
      <c r="B1262" t="s">
        <v>5134</v>
      </c>
      <c r="C1262" t="s">
        <v>10</v>
      </c>
      <c r="D1262" t="s">
        <v>2190</v>
      </c>
      <c r="E1262" t="s">
        <v>2191</v>
      </c>
      <c r="G1262" s="1">
        <v>42835.844386574077</v>
      </c>
    </row>
    <row r="1263" spans="1:8">
      <c r="A1263">
        <v>6.9602594372745203E+17</v>
      </c>
      <c r="B1263" t="s">
        <v>5134</v>
      </c>
      <c r="C1263" t="s">
        <v>10</v>
      </c>
      <c r="D1263" t="s">
        <v>2192</v>
      </c>
      <c r="E1263" t="s">
        <v>2193</v>
      </c>
      <c r="G1263" s="1">
        <v>42406.737164351849</v>
      </c>
    </row>
    <row r="1264" spans="1:8">
      <c r="A1264">
        <v>6.6964604581151501E+17</v>
      </c>
      <c r="B1264" t="s">
        <v>5134</v>
      </c>
      <c r="C1264" t="s">
        <v>10</v>
      </c>
      <c r="D1264" t="s">
        <v>2192</v>
      </c>
      <c r="E1264" t="s">
        <v>2194</v>
      </c>
      <c r="F1264" t="s">
        <v>2195</v>
      </c>
      <c r="G1264" s="1">
        <v>42333.942511574074</v>
      </c>
      <c r="H1264" t="s">
        <v>2196</v>
      </c>
    </row>
    <row r="1265" spans="1:8">
      <c r="A1265">
        <v>3.4955186751839398E+17</v>
      </c>
      <c r="B1265" t="s">
        <v>5134</v>
      </c>
      <c r="C1265" t="s">
        <v>15</v>
      </c>
      <c r="D1265" t="s">
        <v>2197</v>
      </c>
      <c r="E1265" t="s">
        <v>2198</v>
      </c>
      <c r="G1265" s="1">
        <v>41450.650856481479</v>
      </c>
    </row>
    <row r="1266" spans="1:8">
      <c r="A1266">
        <v>8.6233158237116006E+17</v>
      </c>
      <c r="B1266" t="s">
        <v>5134</v>
      </c>
      <c r="C1266" t="s">
        <v>10</v>
      </c>
      <c r="D1266" t="s">
        <v>2199</v>
      </c>
      <c r="E1266" t="s">
        <v>2200</v>
      </c>
      <c r="G1266" s="1">
        <v>42865.653298611112</v>
      </c>
    </row>
    <row r="1267" spans="1:8">
      <c r="A1267">
        <v>8.5153934058498803E+17</v>
      </c>
      <c r="B1267" t="s">
        <v>5134</v>
      </c>
      <c r="C1267" t="s">
        <v>10</v>
      </c>
      <c r="D1267" t="s">
        <v>2201</v>
      </c>
      <c r="E1267" t="s">
        <v>2202</v>
      </c>
      <c r="F1267" t="s">
        <v>2203</v>
      </c>
      <c r="G1267" s="1">
        <v>42835.872384259259</v>
      </c>
      <c r="H1267" t="s">
        <v>2204</v>
      </c>
    </row>
    <row r="1268" spans="1:8">
      <c r="A1268">
        <v>9.28015162967248E+17</v>
      </c>
      <c r="B1268" t="s">
        <v>5134</v>
      </c>
      <c r="C1268" t="s">
        <v>18</v>
      </c>
      <c r="D1268" t="s">
        <v>2205</v>
      </c>
      <c r="E1268" t="e">
        <f>Delta can you give me your email to submit document?</f>
        <v>#NAME?</v>
      </c>
      <c r="G1268" s="1">
        <v>43046.905451388891</v>
      </c>
    </row>
    <row r="1269" spans="1:8">
      <c r="A1269">
        <v>8.5163010180038605E+17</v>
      </c>
      <c r="B1269" t="s">
        <v>5134</v>
      </c>
      <c r="C1269" t="s">
        <v>10</v>
      </c>
      <c r="D1269" t="s">
        <v>2206</v>
      </c>
      <c r="E1269" t="s">
        <v>2207</v>
      </c>
      <c r="G1269" s="1">
        <v>42836.122835648152</v>
      </c>
    </row>
    <row r="1270" spans="1:8">
      <c r="A1270">
        <v>8.8653917138017395E+17</v>
      </c>
      <c r="B1270" t="s">
        <v>5134</v>
      </c>
      <c r="C1270" t="s">
        <v>18</v>
      </c>
      <c r="D1270" t="s">
        <v>2208</v>
      </c>
      <c r="E1270" t="s">
        <v>2209</v>
      </c>
      <c r="F1270" t="s">
        <v>1365</v>
      </c>
      <c r="G1270" s="1">
        <v>42932.453518518516</v>
      </c>
      <c r="H1270" t="s">
        <v>1366</v>
      </c>
    </row>
    <row r="1271" spans="1:8">
      <c r="A1271">
        <v>8.8657067832085696E+17</v>
      </c>
      <c r="B1271" t="s">
        <v>5134</v>
      </c>
      <c r="C1271" t="s">
        <v>7</v>
      </c>
      <c r="D1271" t="s">
        <v>2210</v>
      </c>
      <c r="E1271" t="s">
        <v>2211</v>
      </c>
      <c r="G1271" s="1">
        <v>42932.540462962963</v>
      </c>
    </row>
    <row r="1272" spans="1:8">
      <c r="A1272">
        <v>6.5920219531787802E+17</v>
      </c>
      <c r="B1272" t="s">
        <v>5134</v>
      </c>
      <c r="C1272" t="s">
        <v>18</v>
      </c>
      <c r="D1272" t="s">
        <v>2212</v>
      </c>
      <c r="E1272" t="s">
        <v>2213</v>
      </c>
      <c r="G1272" s="1">
        <v>42305.122974537036</v>
      </c>
    </row>
    <row r="1273" spans="1:8">
      <c r="A1273">
        <v>8.1163150833526298E+17</v>
      </c>
      <c r="B1273" t="s">
        <v>5134</v>
      </c>
      <c r="C1273" t="s">
        <v>18</v>
      </c>
      <c r="D1273" t="s">
        <v>2214</v>
      </c>
      <c r="E1273" t="s">
        <v>172</v>
      </c>
      <c r="G1273" s="1">
        <v>42725.747743055559</v>
      </c>
    </row>
    <row r="1274" spans="1:8">
      <c r="A1274">
        <v>8.9620284702874394E+17</v>
      </c>
      <c r="B1274" t="s">
        <v>5134</v>
      </c>
      <c r="C1274" t="s">
        <v>41</v>
      </c>
      <c r="D1274" t="s">
        <v>2215</v>
      </c>
      <c r="E1274" t="s">
        <v>2216</v>
      </c>
      <c r="G1274" s="1">
        <v>42959.120185185187</v>
      </c>
    </row>
    <row r="1275" spans="1:8">
      <c r="A1275">
        <v>4.9005591501052698E+17</v>
      </c>
      <c r="B1275" t="s">
        <v>5135</v>
      </c>
      <c r="C1275" t="s">
        <v>15</v>
      </c>
      <c r="D1275" t="s">
        <v>2217</v>
      </c>
      <c r="E1275" t="s">
        <v>2218</v>
      </c>
      <c r="F1275" t="s">
        <v>2219</v>
      </c>
      <c r="G1275" s="1">
        <v>41838.368159722224</v>
      </c>
      <c r="H1275" t="s">
        <v>898</v>
      </c>
    </row>
    <row r="1276" spans="1:8">
      <c r="A1276">
        <v>8.1168503958701594E+17</v>
      </c>
      <c r="B1276" t="s">
        <v>5134</v>
      </c>
      <c r="C1276" t="s">
        <v>18</v>
      </c>
      <c r="D1276" t="s">
        <v>2220</v>
      </c>
      <c r="E1276" t="s">
        <v>172</v>
      </c>
      <c r="G1276" s="1">
        <v>42725.895462962966</v>
      </c>
    </row>
    <row r="1277" spans="1:8">
      <c r="A1277">
        <v>8.5152190970772198E+17</v>
      </c>
      <c r="B1277" t="s">
        <v>5134</v>
      </c>
      <c r="C1277" t="s">
        <v>10</v>
      </c>
      <c r="D1277" t="s">
        <v>2221</v>
      </c>
      <c r="E1277" t="s">
        <v>2222</v>
      </c>
      <c r="G1277" s="1">
        <v>42835.824282407404</v>
      </c>
    </row>
    <row r="1278" spans="1:8">
      <c r="A1278">
        <v>8.5150794778408499E+17</v>
      </c>
      <c r="B1278" t="s">
        <v>5134</v>
      </c>
      <c r="C1278" t="s">
        <v>10</v>
      </c>
      <c r="D1278" t="s">
        <v>2223</v>
      </c>
      <c r="E1278" t="s">
        <v>498</v>
      </c>
      <c r="G1278" s="1">
        <v>42835.785752314812</v>
      </c>
    </row>
    <row r="1279" spans="1:8">
      <c r="A1279">
        <v>8.7613692371840602E+17</v>
      </c>
      <c r="B1279" t="s">
        <v>5134</v>
      </c>
      <c r="C1279" t="s">
        <v>7</v>
      </c>
      <c r="D1279" t="s">
        <v>2224</v>
      </c>
      <c r="E1279" t="s">
        <v>2225</v>
      </c>
      <c r="F1279" t="s">
        <v>2226</v>
      </c>
      <c r="G1279" s="1">
        <v>42903.748784722222</v>
      </c>
      <c r="H1279" t="s">
        <v>2227</v>
      </c>
    </row>
    <row r="1280" spans="1:8">
      <c r="A1280">
        <v>8.7686975682926106E+17</v>
      </c>
      <c r="B1280" t="s">
        <v>5135</v>
      </c>
      <c r="C1280" t="s">
        <v>18</v>
      </c>
      <c r="D1280" t="s">
        <v>2228</v>
      </c>
      <c r="E1280" t="s">
        <v>2229</v>
      </c>
      <c r="G1280" s="1">
        <v>42905.771018518521</v>
      </c>
    </row>
    <row r="1281" spans="1:8">
      <c r="A1281">
        <v>7.3088978157663398E+17</v>
      </c>
      <c r="B1281" t="s">
        <v>5134</v>
      </c>
      <c r="C1281" t="s">
        <v>18</v>
      </c>
      <c r="D1281" t="s">
        <v>2230</v>
      </c>
      <c r="E1281" t="s">
        <v>2231</v>
      </c>
      <c r="F1281" t="s">
        <v>1409</v>
      </c>
      <c r="G1281" s="1">
        <v>42502.943020833336</v>
      </c>
      <c r="H1281" t="s">
        <v>1410</v>
      </c>
    </row>
    <row r="1282" spans="1:8">
      <c r="A1282">
        <v>8.1173725045523994E+17</v>
      </c>
      <c r="B1282" t="s">
        <v>5135</v>
      </c>
      <c r="C1282" t="s">
        <v>18</v>
      </c>
      <c r="D1282" t="s">
        <v>2232</v>
      </c>
      <c r="E1282" t="s">
        <v>2233</v>
      </c>
      <c r="G1282" s="1">
        <v>42726.039537037039</v>
      </c>
    </row>
    <row r="1283" spans="1:8">
      <c r="A1283">
        <v>9.0553440822394803E+17</v>
      </c>
      <c r="B1283" t="s">
        <v>5134</v>
      </c>
      <c r="C1283" t="s">
        <v>10</v>
      </c>
      <c r="D1283" t="s">
        <v>2234</v>
      </c>
      <c r="E1283" t="s">
        <v>2110</v>
      </c>
      <c r="G1283" s="1">
        <v>42984.870381944442</v>
      </c>
    </row>
    <row r="1284" spans="1:8">
      <c r="A1284">
        <v>8.1268350888386906E+17</v>
      </c>
      <c r="B1284" t="s">
        <v>5134</v>
      </c>
      <c r="C1284" t="s">
        <v>18</v>
      </c>
      <c r="D1284" t="s">
        <v>2235</v>
      </c>
      <c r="E1284" t="s">
        <v>172</v>
      </c>
      <c r="G1284" s="1">
        <v>42728.650717592594</v>
      </c>
    </row>
    <row r="1285" spans="1:8">
      <c r="A1285">
        <v>9.1715040220173504E+17</v>
      </c>
      <c r="B1285" t="s">
        <v>5135</v>
      </c>
      <c r="C1285" t="s">
        <v>18</v>
      </c>
      <c r="D1285" t="s">
        <v>2236</v>
      </c>
      <c r="E1285" t="s">
        <v>2237</v>
      </c>
      <c r="G1285" s="1">
        <v>43016.924421296295</v>
      </c>
    </row>
    <row r="1286" spans="1:8">
      <c r="A1286">
        <v>9.1713367515800704E+17</v>
      </c>
      <c r="B1286" t="s">
        <v>5134</v>
      </c>
      <c r="C1286" t="s">
        <v>7</v>
      </c>
      <c r="D1286" t="s">
        <v>2236</v>
      </c>
      <c r="E1286" t="s">
        <v>2238</v>
      </c>
      <c r="G1286" s="1">
        <v>43016.878263888888</v>
      </c>
    </row>
    <row r="1287" spans="1:8">
      <c r="A1287">
        <v>9.17114704799072E+17</v>
      </c>
      <c r="B1287" t="s">
        <v>5134</v>
      </c>
      <c r="C1287" t="s">
        <v>18</v>
      </c>
      <c r="D1287" t="s">
        <v>2236</v>
      </c>
      <c r="E1287" t="s">
        <v>2239</v>
      </c>
      <c r="G1287" s="1">
        <v>43016.825914351852</v>
      </c>
    </row>
    <row r="1288" spans="1:8">
      <c r="A1288">
        <v>8.8746698433350797E+17</v>
      </c>
      <c r="B1288" t="s">
        <v>5134</v>
      </c>
      <c r="C1288" t="s">
        <v>18</v>
      </c>
      <c r="D1288" t="s">
        <v>2236</v>
      </c>
      <c r="E1288" t="e">
        <f>_xlfn.SINGLE(Delta My flight from ILM DM3441 was delayed), connecting in ATL to LAX.   DL2255. are they gonna wait Or should I Look for a later flight??</f>
        <v>#NAME?</v>
      </c>
      <c r="G1288" s="1">
        <v>42935.013796296298</v>
      </c>
    </row>
    <row r="1289" spans="1:8">
      <c r="A1289">
        <v>8.7389331852200704E+17</v>
      </c>
      <c r="B1289" t="s">
        <v>5134</v>
      </c>
      <c r="C1289" t="s">
        <v>18</v>
      </c>
      <c r="D1289" t="s">
        <v>2240</v>
      </c>
      <c r="E1289" t="s">
        <v>2241</v>
      </c>
      <c r="G1289" s="1">
        <v>42897.557604166665</v>
      </c>
    </row>
    <row r="1290" spans="1:8">
      <c r="A1290">
        <v>8.7588654737100301E+17</v>
      </c>
      <c r="B1290" t="s">
        <v>5134</v>
      </c>
      <c r="C1290" t="s">
        <v>18</v>
      </c>
      <c r="D1290" t="s">
        <v>2242</v>
      </c>
      <c r="E1290" t="s">
        <v>2243</v>
      </c>
      <c r="G1290" s="1">
        <v>42903.057870370372</v>
      </c>
    </row>
    <row r="1291" spans="1:8">
      <c r="A1291">
        <v>5.62796649484152E+17</v>
      </c>
      <c r="B1291" t="s">
        <v>5134</v>
      </c>
      <c r="C1291" t="s">
        <v>10</v>
      </c>
      <c r="D1291" t="s">
        <v>2244</v>
      </c>
      <c r="E1291" t="s">
        <v>2245</v>
      </c>
      <c r="G1291" s="1">
        <v>42039.094351851854</v>
      </c>
    </row>
    <row r="1292" spans="1:8">
      <c r="A1292">
        <v>8.5037923761372301E+17</v>
      </c>
      <c r="B1292" t="s">
        <v>5135</v>
      </c>
      <c r="C1292" t="s">
        <v>10</v>
      </c>
      <c r="D1292" t="s">
        <v>2246</v>
      </c>
      <c r="E1292" t="s">
        <v>2247</v>
      </c>
      <c r="F1292" t="s">
        <v>2248</v>
      </c>
      <c r="G1292" s="1">
        <v>42832.671111111114</v>
      </c>
      <c r="H1292" t="s">
        <v>2249</v>
      </c>
    </row>
    <row r="1293" spans="1:8">
      <c r="A1293">
        <v>7.6125992533092301E+17</v>
      </c>
      <c r="B1293" t="s">
        <v>5135</v>
      </c>
      <c r="C1293" t="s">
        <v>18</v>
      </c>
      <c r="D1293" t="s">
        <v>2250</v>
      </c>
      <c r="E1293" t="s">
        <v>2251</v>
      </c>
      <c r="G1293" s="1">
        <v>42586.748657407406</v>
      </c>
    </row>
    <row r="1294" spans="1:8">
      <c r="A1294">
        <v>4.5457227647459699E+17</v>
      </c>
      <c r="B1294" t="s">
        <v>5134</v>
      </c>
      <c r="C1294" t="s">
        <v>7</v>
      </c>
      <c r="D1294" t="s">
        <v>2252</v>
      </c>
      <c r="E1294" t="s">
        <v>2253</v>
      </c>
      <c r="G1294" s="1">
        <v>41740.451967592591</v>
      </c>
    </row>
    <row r="1295" spans="1:8">
      <c r="A1295">
        <v>8.5192926026463603E+17</v>
      </c>
      <c r="B1295" t="s">
        <v>5134</v>
      </c>
      <c r="C1295" t="s">
        <v>10</v>
      </c>
      <c r="D1295" t="s">
        <v>2254</v>
      </c>
      <c r="E1295" t="s">
        <v>2255</v>
      </c>
      <c r="G1295" s="1">
        <v>42836.94835648148</v>
      </c>
    </row>
    <row r="1296" spans="1:8">
      <c r="A1296">
        <v>8.6457980965713894E+17</v>
      </c>
      <c r="B1296" t="s">
        <v>5135</v>
      </c>
      <c r="C1296" t="s">
        <v>7</v>
      </c>
      <c r="D1296" t="s">
        <v>2256</v>
      </c>
      <c r="E1296" t="s">
        <v>2257</v>
      </c>
      <c r="G1296" s="1">
        <v>42871.857222222221</v>
      </c>
    </row>
    <row r="1297" spans="1:8">
      <c r="A1297">
        <v>7.9842707914243994E+17</v>
      </c>
      <c r="B1297" t="s">
        <v>5134</v>
      </c>
      <c r="C1297" t="s">
        <v>7</v>
      </c>
      <c r="D1297" t="s">
        <v>2256</v>
      </c>
      <c r="E1297" t="s">
        <v>2258</v>
      </c>
      <c r="G1297" s="1">
        <v>42689.31046296296</v>
      </c>
    </row>
    <row r="1298" spans="1:8">
      <c r="A1298">
        <v>7.8491429390494502E+17</v>
      </c>
      <c r="B1298" t="s">
        <v>5134</v>
      </c>
      <c r="C1298" t="s">
        <v>7</v>
      </c>
      <c r="D1298" t="s">
        <v>2256</v>
      </c>
      <c r="E1298" t="s">
        <v>2259</v>
      </c>
      <c r="G1298" s="1">
        <v>42652.022280092591</v>
      </c>
    </row>
    <row r="1299" spans="1:8">
      <c r="A1299">
        <v>7.2389920528717798E+17</v>
      </c>
      <c r="B1299" t="s">
        <v>5134</v>
      </c>
      <c r="C1299" t="s">
        <v>7</v>
      </c>
      <c r="D1299" t="s">
        <v>2256</v>
      </c>
      <c r="E1299" t="s">
        <v>2260</v>
      </c>
      <c r="G1299" s="1">
        <v>42483.652708333335</v>
      </c>
    </row>
    <row r="1300" spans="1:8">
      <c r="A1300">
        <v>7.2389570235967398E+17</v>
      </c>
      <c r="B1300" t="s">
        <v>5134</v>
      </c>
      <c r="C1300" t="s">
        <v>7</v>
      </c>
      <c r="D1300" t="s">
        <v>2256</v>
      </c>
      <c r="E1300" t="s">
        <v>2261</v>
      </c>
      <c r="G1300" s="1">
        <v>42483.643043981479</v>
      </c>
    </row>
    <row r="1301" spans="1:8">
      <c r="A1301">
        <v>5.2425126597951398E+17</v>
      </c>
      <c r="B1301" t="s">
        <v>5134</v>
      </c>
      <c r="C1301" t="s">
        <v>38</v>
      </c>
      <c r="D1301" t="s">
        <v>2256</v>
      </c>
      <c r="E1301" t="s">
        <v>2262</v>
      </c>
      <c r="F1301" t="s">
        <v>2089</v>
      </c>
      <c r="G1301" s="1">
        <v>41932.729351851849</v>
      </c>
      <c r="H1301" t="s">
        <v>266</v>
      </c>
    </row>
    <row r="1302" spans="1:8">
      <c r="A1302">
        <v>5.1648763597268102E+17</v>
      </c>
      <c r="B1302" t="s">
        <v>5135</v>
      </c>
      <c r="C1302" t="s">
        <v>18</v>
      </c>
      <c r="D1302" t="s">
        <v>2263</v>
      </c>
      <c r="E1302" t="s">
        <v>2264</v>
      </c>
      <c r="G1302" s="1">
        <v>41911.305810185186</v>
      </c>
    </row>
    <row r="1303" spans="1:8">
      <c r="A1303">
        <v>8.9240788292217997E+17</v>
      </c>
      <c r="B1303" t="s">
        <v>5134</v>
      </c>
      <c r="C1303" t="s">
        <v>18</v>
      </c>
      <c r="D1303" t="s">
        <v>2265</v>
      </c>
      <c r="E1303" t="e">
        <f>Delta Having an empty gate desk when we arrive prior to departure Also makes me feel super valued.</f>
        <v>#NAME?</v>
      </c>
      <c r="G1303" s="1">
        <v>42948.648078703707</v>
      </c>
    </row>
    <row r="1304" spans="1:8">
      <c r="A1304">
        <v>9.2509625119178701E+17</v>
      </c>
      <c r="B1304" t="s">
        <v>5134</v>
      </c>
      <c r="C1304" t="s">
        <v>10</v>
      </c>
      <c r="D1304" t="s">
        <v>2266</v>
      </c>
      <c r="E1304" t="s">
        <v>2267</v>
      </c>
      <c r="F1304" t="s">
        <v>279</v>
      </c>
      <c r="G1304" s="1">
        <v>43038.850787037038</v>
      </c>
      <c r="H1304" t="s">
        <v>280</v>
      </c>
    </row>
    <row r="1305" spans="1:8">
      <c r="A1305">
        <v>8.5860053535577702E+17</v>
      </c>
      <c r="B1305" t="s">
        <v>5134</v>
      </c>
      <c r="C1305" t="s">
        <v>10</v>
      </c>
      <c r="D1305" t="s">
        <v>2266</v>
      </c>
      <c r="E1305" t="s">
        <v>2268</v>
      </c>
      <c r="F1305" t="s">
        <v>2269</v>
      </c>
      <c r="G1305" s="1">
        <v>42855.357569444444</v>
      </c>
      <c r="H1305" t="s">
        <v>810</v>
      </c>
    </row>
    <row r="1306" spans="1:8">
      <c r="A1306">
        <v>8.5375477214221094E+17</v>
      </c>
      <c r="B1306" t="s">
        <v>5134</v>
      </c>
      <c r="C1306" t="s">
        <v>10</v>
      </c>
      <c r="D1306" t="s">
        <v>2266</v>
      </c>
      <c r="E1306" t="s">
        <v>2270</v>
      </c>
      <c r="G1306" s="1">
        <v>42841.985810185186</v>
      </c>
    </row>
    <row r="1307" spans="1:8">
      <c r="A1307">
        <v>7.8264654816536896E+17</v>
      </c>
      <c r="B1307" t="s">
        <v>5134</v>
      </c>
      <c r="C1307" t="s">
        <v>10</v>
      </c>
      <c r="D1307" t="s">
        <v>2266</v>
      </c>
      <c r="E1307" t="s">
        <v>2271</v>
      </c>
      <c r="F1307" t="s">
        <v>1409</v>
      </c>
      <c r="G1307" s="1">
        <v>42645.764490740738</v>
      </c>
      <c r="H1307" t="s">
        <v>1410</v>
      </c>
    </row>
    <row r="1308" spans="1:8">
      <c r="A1308">
        <v>7.6604443803228902E+17</v>
      </c>
      <c r="B1308" t="s">
        <v>5135</v>
      </c>
      <c r="C1308" t="s">
        <v>10</v>
      </c>
      <c r="D1308" t="s">
        <v>2266</v>
      </c>
      <c r="E1308" t="s">
        <v>2272</v>
      </c>
      <c r="G1308" s="1">
        <v>42599.95140046296</v>
      </c>
    </row>
    <row r="1309" spans="1:8">
      <c r="A1309">
        <v>6.5833116951212403E+17</v>
      </c>
      <c r="B1309" t="s">
        <v>5135</v>
      </c>
      <c r="C1309" t="s">
        <v>10</v>
      </c>
      <c r="D1309" t="s">
        <v>2266</v>
      </c>
      <c r="E1309" t="s">
        <v>2273</v>
      </c>
      <c r="F1309" t="s">
        <v>1545</v>
      </c>
      <c r="G1309" s="1">
        <v>42302.719398148147</v>
      </c>
      <c r="H1309" t="s">
        <v>280</v>
      </c>
    </row>
    <row r="1310" spans="1:8">
      <c r="A1310">
        <v>8.9503546578231706E+17</v>
      </c>
      <c r="B1310" t="s">
        <v>5134</v>
      </c>
      <c r="C1310" t="s">
        <v>10</v>
      </c>
      <c r="D1310" t="s">
        <v>2274</v>
      </c>
      <c r="E1310" t="s">
        <v>2275</v>
      </c>
      <c r="F1310" t="s">
        <v>672</v>
      </c>
      <c r="G1310" s="1">
        <v>42955.898819444446</v>
      </c>
      <c r="H1310" t="s">
        <v>673</v>
      </c>
    </row>
    <row r="1311" spans="1:8">
      <c r="A1311">
        <v>8.8125660447733696E+17</v>
      </c>
      <c r="B1311" t="s">
        <v>5134</v>
      </c>
      <c r="C1311" t="s">
        <v>15</v>
      </c>
      <c r="D1311" t="s">
        <v>2276</v>
      </c>
      <c r="E1311" t="s">
        <v>2277</v>
      </c>
      <c r="F1311" t="s">
        <v>1715</v>
      </c>
      <c r="G1311" s="1">
        <v>42917.87641203704</v>
      </c>
      <c r="H1311" t="s">
        <v>1716</v>
      </c>
    </row>
    <row r="1312" spans="1:8">
      <c r="A1312">
        <v>6.8956927351837402E+17</v>
      </c>
      <c r="B1312" t="s">
        <v>5134</v>
      </c>
      <c r="C1312" t="s">
        <v>18</v>
      </c>
      <c r="D1312" t="s">
        <v>2278</v>
      </c>
      <c r="E1312" t="s">
        <v>2279</v>
      </c>
      <c r="F1312" t="s">
        <v>2280</v>
      </c>
      <c r="G1312" s="1">
        <v>42388.92015046296</v>
      </c>
      <c r="H1312" t="s">
        <v>564</v>
      </c>
    </row>
    <row r="1313" spans="1:8">
      <c r="A1313">
        <v>9.21512580899856E+17</v>
      </c>
      <c r="B1313" t="s">
        <v>5134</v>
      </c>
      <c r="C1313" t="s">
        <v>10</v>
      </c>
      <c r="D1313" t="s">
        <v>2281</v>
      </c>
      <c r="E1313" t="s">
        <v>2282</v>
      </c>
      <c r="G1313" s="1">
        <v>43028.961736111109</v>
      </c>
    </row>
    <row r="1314" spans="1:8">
      <c r="A1314">
        <v>8.9722243255721101E+17</v>
      </c>
      <c r="B1314" t="s">
        <v>5134</v>
      </c>
      <c r="C1314" t="s">
        <v>15</v>
      </c>
      <c r="D1314" t="s">
        <v>2283</v>
      </c>
      <c r="E1314" t="s">
        <v>2284</v>
      </c>
      <c r="G1314" s="1">
        <v>42961.933703703704</v>
      </c>
    </row>
    <row r="1315" spans="1:8">
      <c r="A1315">
        <v>8.5484855037038502E+17</v>
      </c>
      <c r="B1315" t="s">
        <v>5134</v>
      </c>
      <c r="C1315" t="s">
        <v>7</v>
      </c>
      <c r="D1315" t="s">
        <v>2283</v>
      </c>
      <c r="E1315" t="s">
        <v>2285</v>
      </c>
      <c r="F1315" t="s">
        <v>2248</v>
      </c>
      <c r="G1315" s="1">
        <v>42845.004062499997</v>
      </c>
      <c r="H1315" t="s">
        <v>2249</v>
      </c>
    </row>
    <row r="1316" spans="1:8">
      <c r="A1316">
        <v>9.0881830186570099E+17</v>
      </c>
      <c r="B1316" t="s">
        <v>5135</v>
      </c>
      <c r="C1316" t="s">
        <v>15</v>
      </c>
      <c r="D1316" t="s">
        <v>2286</v>
      </c>
      <c r="E1316" t="s">
        <v>2287</v>
      </c>
      <c r="G1316" s="1">
        <v>42993.932199074072</v>
      </c>
    </row>
    <row r="1317" spans="1:8">
      <c r="A1317">
        <v>7.3835505917234304E+17</v>
      </c>
      <c r="B1317" t="s">
        <v>5134</v>
      </c>
      <c r="C1317" t="s">
        <v>7</v>
      </c>
      <c r="D1317" t="s">
        <v>2288</v>
      </c>
      <c r="E1317" t="s">
        <v>2289</v>
      </c>
      <c r="G1317" s="1">
        <v>42523.543263888889</v>
      </c>
    </row>
    <row r="1318" spans="1:8">
      <c r="A1318">
        <v>6.9962577377118195E+17</v>
      </c>
      <c r="B1318" t="s">
        <v>5134</v>
      </c>
      <c r="C1318" t="s">
        <v>18</v>
      </c>
      <c r="D1318" t="s">
        <v>2290</v>
      </c>
      <c r="E1318" t="s">
        <v>2291</v>
      </c>
      <c r="G1318" s="1">
        <v>42416.670798611114</v>
      </c>
    </row>
    <row r="1319" spans="1:8">
      <c r="A1319">
        <v>8.8627237340575296E+17</v>
      </c>
      <c r="B1319" t="s">
        <v>5134</v>
      </c>
      <c r="C1319" t="s">
        <v>10</v>
      </c>
      <c r="D1319" t="s">
        <v>2292</v>
      </c>
      <c r="E1319" t="s">
        <v>37</v>
      </c>
      <c r="G1319" s="1">
        <v>42931.717291666668</v>
      </c>
    </row>
    <row r="1320" spans="1:8">
      <c r="A1320">
        <v>8.1164854602178906E+17</v>
      </c>
      <c r="B1320" t="s">
        <v>5134</v>
      </c>
      <c r="C1320" t="s">
        <v>18</v>
      </c>
      <c r="D1320" t="s">
        <v>2292</v>
      </c>
      <c r="E1320" t="s">
        <v>172</v>
      </c>
      <c r="G1320" s="1">
        <v>42725.794756944444</v>
      </c>
    </row>
    <row r="1321" spans="1:8">
      <c r="A1321">
        <v>8.4648825304169203E+17</v>
      </c>
      <c r="B1321" t="s">
        <v>5134</v>
      </c>
      <c r="C1321" t="s">
        <v>7</v>
      </c>
      <c r="D1321" t="s">
        <v>2293</v>
      </c>
      <c r="E1321" t="s">
        <v>2294</v>
      </c>
      <c r="G1321" s="1">
        <v>42821.934039351851</v>
      </c>
    </row>
    <row r="1322" spans="1:8">
      <c r="A1322">
        <v>8.0661155548787904E+17</v>
      </c>
      <c r="B1322" t="s">
        <v>5134</v>
      </c>
      <c r="C1322" t="s">
        <v>18</v>
      </c>
      <c r="D1322" t="s">
        <v>2295</v>
      </c>
      <c r="E1322" t="s">
        <v>2296</v>
      </c>
      <c r="F1322" t="s">
        <v>265</v>
      </c>
      <c r="G1322" s="1">
        <v>42711.895312499997</v>
      </c>
      <c r="H1322" t="s">
        <v>266</v>
      </c>
    </row>
    <row r="1323" spans="1:8">
      <c r="A1323">
        <v>8.3156994387548506E+17</v>
      </c>
      <c r="B1323" t="s">
        <v>5134</v>
      </c>
      <c r="C1323" t="s">
        <v>10</v>
      </c>
      <c r="D1323" t="s">
        <v>2297</v>
      </c>
      <c r="E1323" t="s">
        <v>2298</v>
      </c>
      <c r="G1323" s="1">
        <v>42780.76734953704</v>
      </c>
    </row>
    <row r="1324" spans="1:8">
      <c r="A1324">
        <v>8.0155433386739699E+17</v>
      </c>
      <c r="B1324" t="s">
        <v>5135</v>
      </c>
      <c r="C1324" t="s">
        <v>18</v>
      </c>
      <c r="D1324" t="s">
        <v>2299</v>
      </c>
      <c r="E1324" t="s">
        <v>2300</v>
      </c>
      <c r="F1324" t="s">
        <v>2301</v>
      </c>
      <c r="G1324" s="1">
        <v>42697.940046296295</v>
      </c>
      <c r="H1324" t="s">
        <v>496</v>
      </c>
    </row>
    <row r="1325" spans="1:8">
      <c r="A1325">
        <v>8.0154580212870298E+17</v>
      </c>
      <c r="B1325" t="s">
        <v>5135</v>
      </c>
      <c r="C1325" t="s">
        <v>18</v>
      </c>
      <c r="D1325" t="s">
        <v>2299</v>
      </c>
      <c r="E1325" t="s">
        <v>2302</v>
      </c>
      <c r="F1325" t="s">
        <v>2303</v>
      </c>
      <c r="G1325" s="1">
        <v>42697.916493055556</v>
      </c>
      <c r="H1325" t="s">
        <v>2153</v>
      </c>
    </row>
    <row r="1326" spans="1:8">
      <c r="A1326">
        <v>8.5158216559490995E+17</v>
      </c>
      <c r="B1326" t="s">
        <v>5134</v>
      </c>
      <c r="C1326" t="s">
        <v>10</v>
      </c>
      <c r="D1326" t="s">
        <v>2304</v>
      </c>
      <c r="E1326" t="s">
        <v>2305</v>
      </c>
      <c r="G1326" s="1">
        <v>42835.990555555552</v>
      </c>
    </row>
    <row r="1327" spans="1:8">
      <c r="A1327">
        <v>8.5160524645134694E+17</v>
      </c>
      <c r="B1327" t="s">
        <v>5134</v>
      </c>
      <c r="C1327" t="s">
        <v>10</v>
      </c>
      <c r="D1327" t="s">
        <v>2306</v>
      </c>
      <c r="E1327" t="s">
        <v>2307</v>
      </c>
      <c r="G1327" s="1">
        <v>42836.054247685184</v>
      </c>
    </row>
    <row r="1328" spans="1:8">
      <c r="A1328">
        <v>9.2225568714875597E+17</v>
      </c>
      <c r="B1328" t="s">
        <v>5134</v>
      </c>
      <c r="C1328" t="s">
        <v>10</v>
      </c>
      <c r="D1328" t="s">
        <v>2308</v>
      </c>
      <c r="E1328" t="s">
        <v>2309</v>
      </c>
      <c r="G1328" s="1">
        <v>43031.012326388889</v>
      </c>
    </row>
    <row r="1329" spans="1:8">
      <c r="A1329">
        <v>8.9434551925809894E+17</v>
      </c>
      <c r="B1329" t="s">
        <v>5135</v>
      </c>
      <c r="C1329" t="s">
        <v>10</v>
      </c>
      <c r="D1329" t="s">
        <v>2308</v>
      </c>
      <c r="E1329" t="s">
        <v>2310</v>
      </c>
      <c r="G1329" s="1">
        <v>42953.994930555556</v>
      </c>
    </row>
    <row r="1330" spans="1:8">
      <c r="A1330">
        <v>8.2793921290956301E+17</v>
      </c>
      <c r="B1330" t="s">
        <v>5135</v>
      </c>
      <c r="C1330" t="s">
        <v>10</v>
      </c>
      <c r="D1330" t="s">
        <v>2308</v>
      </c>
      <c r="E1330" t="s">
        <v>2311</v>
      </c>
      <c r="F1330" t="s">
        <v>2312</v>
      </c>
      <c r="G1330" s="1">
        <v>42770.748437499999</v>
      </c>
      <c r="H1330" t="s">
        <v>2313</v>
      </c>
    </row>
    <row r="1331" spans="1:8">
      <c r="A1331">
        <v>8.1197440416707302E+17</v>
      </c>
      <c r="B1331" t="s">
        <v>5135</v>
      </c>
      <c r="C1331" t="s">
        <v>10</v>
      </c>
      <c r="D1331" t="s">
        <v>2308</v>
      </c>
      <c r="E1331" t="s">
        <v>2314</v>
      </c>
      <c r="F1331" t="s">
        <v>782</v>
      </c>
      <c r="G1331" s="1">
        <v>42726.693958333337</v>
      </c>
      <c r="H1331" t="s">
        <v>564</v>
      </c>
    </row>
    <row r="1332" spans="1:8">
      <c r="A1332">
        <v>7.3160211089529203E+17</v>
      </c>
      <c r="B1332" t="s">
        <v>5135</v>
      </c>
      <c r="C1332" t="s">
        <v>10</v>
      </c>
      <c r="D1332" t="s">
        <v>2308</v>
      </c>
      <c r="E1332" t="s">
        <v>2315</v>
      </c>
      <c r="G1332" s="1">
        <v>42504.908680555556</v>
      </c>
    </row>
    <row r="1333" spans="1:8">
      <c r="A1333">
        <v>7.2965251594859699E+17</v>
      </c>
      <c r="B1333" t="s">
        <v>5135</v>
      </c>
      <c r="C1333" t="s">
        <v>10</v>
      </c>
      <c r="D1333" t="s">
        <v>2308</v>
      </c>
      <c r="E1333" t="s">
        <v>2316</v>
      </c>
      <c r="G1333" s="1">
        <v>42499.528819444444</v>
      </c>
    </row>
    <row r="1334" spans="1:8">
      <c r="A1334">
        <v>7.2005541024209306E+17</v>
      </c>
      <c r="B1334" t="s">
        <v>5135</v>
      </c>
      <c r="C1334" t="s">
        <v>10</v>
      </c>
      <c r="D1334" t="s">
        <v>2308</v>
      </c>
      <c r="E1334" t="s">
        <v>2317</v>
      </c>
      <c r="G1334" s="1">
        <v>42473.045856481483</v>
      </c>
    </row>
    <row r="1335" spans="1:8">
      <c r="A1335">
        <v>7.0874169079907098E+17</v>
      </c>
      <c r="B1335" t="s">
        <v>5135</v>
      </c>
      <c r="C1335" t="s">
        <v>10</v>
      </c>
      <c r="D1335" t="s">
        <v>2308</v>
      </c>
      <c r="E1335" t="s">
        <v>2318</v>
      </c>
      <c r="G1335" s="1">
        <v>42441.825937499998</v>
      </c>
    </row>
    <row r="1336" spans="1:8">
      <c r="A1336">
        <v>7.0621529297276506E+17</v>
      </c>
      <c r="B1336" t="s">
        <v>5135</v>
      </c>
      <c r="C1336" t="s">
        <v>10</v>
      </c>
      <c r="D1336" t="s">
        <v>2308</v>
      </c>
      <c r="E1336" t="s">
        <v>2319</v>
      </c>
      <c r="G1336" s="1">
        <v>42434.854409722226</v>
      </c>
    </row>
    <row r="1337" spans="1:8">
      <c r="A1337">
        <v>7.0429819006602803E+17</v>
      </c>
      <c r="B1337" t="s">
        <v>5135</v>
      </c>
      <c r="C1337" t="s">
        <v>10</v>
      </c>
      <c r="D1337" t="s">
        <v>2308</v>
      </c>
      <c r="E1337" t="s">
        <v>2320</v>
      </c>
      <c r="G1337" s="1">
        <v>42429.564212962963</v>
      </c>
    </row>
    <row r="1338" spans="1:8">
      <c r="A1338">
        <v>6.7928582675330598E+17</v>
      </c>
      <c r="B1338" t="s">
        <v>5134</v>
      </c>
      <c r="C1338" t="s">
        <v>10</v>
      </c>
      <c r="D1338" t="s">
        <v>2308</v>
      </c>
      <c r="E1338" t="s">
        <v>2321</v>
      </c>
      <c r="G1338" s="1">
        <v>42360.543240740742</v>
      </c>
    </row>
    <row r="1339" spans="1:8">
      <c r="A1339">
        <v>6.2855751894453005E+17</v>
      </c>
      <c r="B1339" t="s">
        <v>5135</v>
      </c>
      <c r="C1339" t="s">
        <v>10</v>
      </c>
      <c r="D1339" t="s">
        <v>2308</v>
      </c>
      <c r="E1339" t="s">
        <v>2322</v>
      </c>
      <c r="G1339" s="1">
        <v>42220.55978009259</v>
      </c>
    </row>
    <row r="1340" spans="1:8">
      <c r="A1340">
        <v>6.2611327586917901E+17</v>
      </c>
      <c r="B1340" t="s">
        <v>5135</v>
      </c>
      <c r="C1340" t="s">
        <v>10</v>
      </c>
      <c r="D1340" t="s">
        <v>2308</v>
      </c>
      <c r="E1340" t="s">
        <v>2323</v>
      </c>
      <c r="G1340" s="1">
        <v>42213.814953703702</v>
      </c>
    </row>
    <row r="1341" spans="1:8">
      <c r="A1341">
        <v>5.9970798043150298E+17</v>
      </c>
      <c r="B1341" t="s">
        <v>5134</v>
      </c>
      <c r="C1341" t="s">
        <v>10</v>
      </c>
      <c r="D1341" t="s">
        <v>2308</v>
      </c>
      <c r="E1341" t="e">
        <f>united just did</f>
        <v>#NAME?</v>
      </c>
      <c r="G1341" s="1">
        <v>42140.950219907405</v>
      </c>
    </row>
    <row r="1342" spans="1:8">
      <c r="A1342">
        <v>5.9969911407973504E+17</v>
      </c>
      <c r="B1342" t="s">
        <v>5134</v>
      </c>
      <c r="C1342" t="s">
        <v>10</v>
      </c>
      <c r="D1342" t="s">
        <v>2308</v>
      </c>
      <c r="E1342" t="e">
        <f>_xlfn.SINGLE(infosam _xlfn.SINGLE(united hoping.  wishing we had booked the direct out of Dulles instead. No more flights out of ORD tonight to LAS either.))</f>
        <v>#NAME?</v>
      </c>
      <c r="G1342" s="1">
        <v>42140.925752314812</v>
      </c>
    </row>
    <row r="1343" spans="1:8">
      <c r="A1343">
        <v>5.7984434857935603E+17</v>
      </c>
      <c r="B1343" t="s">
        <v>5134</v>
      </c>
      <c r="C1343" t="s">
        <v>10</v>
      </c>
      <c r="D1343" t="s">
        <v>2308</v>
      </c>
      <c r="E1343" t="s">
        <v>2324</v>
      </c>
      <c r="G1343" s="1">
        <v>42086.137037037035</v>
      </c>
    </row>
    <row r="1344" spans="1:8">
      <c r="A1344">
        <v>5.71433734471352E+17</v>
      </c>
      <c r="B1344" t="s">
        <v>5134</v>
      </c>
      <c r="C1344" t="s">
        <v>10</v>
      </c>
      <c r="D1344" t="s">
        <v>2308</v>
      </c>
      <c r="E1344" t="s">
        <v>2325</v>
      </c>
      <c r="G1344" s="1">
        <v>42062.928159722222</v>
      </c>
    </row>
    <row r="1345" spans="1:8">
      <c r="A1345">
        <v>5.0919676410961901E+17</v>
      </c>
      <c r="B1345" t="s">
        <v>5135</v>
      </c>
      <c r="C1345" t="s">
        <v>10</v>
      </c>
      <c r="D1345" t="s">
        <v>2308</v>
      </c>
      <c r="E1345" t="e">
        <f>united Thursday when I head to Denver</f>
        <v>#NAME?</v>
      </c>
      <c r="G1345" s="1">
        <v>41891.186840277776</v>
      </c>
    </row>
    <row r="1346" spans="1:8">
      <c r="A1346">
        <v>4.9864201322786803E+17</v>
      </c>
      <c r="B1346" t="s">
        <v>5135</v>
      </c>
      <c r="C1346" t="s">
        <v>10</v>
      </c>
      <c r="D1346" t="s">
        <v>2308</v>
      </c>
      <c r="E1346" t="s">
        <v>2326</v>
      </c>
      <c r="G1346" s="1">
        <v>41862.061273148145</v>
      </c>
    </row>
    <row r="1347" spans="1:8">
      <c r="A1347">
        <v>4.6590247715014202E+17</v>
      </c>
      <c r="B1347" t="s">
        <v>5134</v>
      </c>
      <c r="C1347" t="s">
        <v>10</v>
      </c>
      <c r="D1347" t="s">
        <v>2308</v>
      </c>
      <c r="E1347" t="e">
        <f>united [8]!i Might even have her convinced to get a MileageExplorer card and that the airline Really offers a Great Experience</f>
        <v>#NAME?</v>
      </c>
      <c r="F1347" t="s">
        <v>2327</v>
      </c>
      <c r="G1347" s="1">
        <v>41771.717372685183</v>
      </c>
      <c r="H1347" t="s">
        <v>564</v>
      </c>
    </row>
    <row r="1348" spans="1:8">
      <c r="A1348">
        <v>4.0484731787202502E+17</v>
      </c>
      <c r="B1348" t="s">
        <v>5135</v>
      </c>
      <c r="C1348" t="s">
        <v>10</v>
      </c>
      <c r="D1348" t="s">
        <v>2308</v>
      </c>
      <c r="E1348" t="s">
        <v>2328</v>
      </c>
      <c r="G1348" s="1">
        <v>41603.237222222226</v>
      </c>
    </row>
    <row r="1349" spans="1:8">
      <c r="A1349">
        <v>3.8625241720279398E+17</v>
      </c>
      <c r="B1349" t="s">
        <v>5135</v>
      </c>
      <c r="C1349" t="s">
        <v>10</v>
      </c>
      <c r="D1349" t="s">
        <v>2308</v>
      </c>
      <c r="E1349" t="s">
        <v>2329</v>
      </c>
      <c r="F1349" t="s">
        <v>2330</v>
      </c>
      <c r="G1349" s="1">
        <v>41551.925081018519</v>
      </c>
      <c r="H1349" t="s">
        <v>564</v>
      </c>
    </row>
    <row r="1350" spans="1:8">
      <c r="A1350">
        <v>3.5653644815919098E+17</v>
      </c>
      <c r="B1350" t="s">
        <v>5134</v>
      </c>
      <c r="C1350" t="s">
        <v>10</v>
      </c>
      <c r="D1350" t="s">
        <v>2308</v>
      </c>
      <c r="E1350" t="s">
        <v>2331</v>
      </c>
      <c r="F1350" t="s">
        <v>2332</v>
      </c>
      <c r="G1350" s="1">
        <v>41469.924629629626</v>
      </c>
    </row>
    <row r="1351" spans="1:8">
      <c r="A1351">
        <v>3.3397658644343603E+17</v>
      </c>
      <c r="B1351" t="s">
        <v>5134</v>
      </c>
      <c r="C1351" t="s">
        <v>10</v>
      </c>
      <c r="D1351" t="s">
        <v>2308</v>
      </c>
      <c r="E1351" t="s">
        <v>2333</v>
      </c>
      <c r="F1351" t="s">
        <v>2334</v>
      </c>
      <c r="G1351" s="1">
        <v>41407.671261574076</v>
      </c>
      <c r="H1351" t="s">
        <v>564</v>
      </c>
    </row>
    <row r="1352" spans="1:8">
      <c r="A1352">
        <v>3.3015473252401901E+17</v>
      </c>
      <c r="B1352" t="s">
        <v>5135</v>
      </c>
      <c r="C1352" t="s">
        <v>10</v>
      </c>
      <c r="D1352" t="s">
        <v>2308</v>
      </c>
      <c r="E1352" t="s">
        <v>2335</v>
      </c>
      <c r="G1352" s="1">
        <v>41397.1249537037</v>
      </c>
    </row>
    <row r="1353" spans="1:8">
      <c r="A1353">
        <v>3.2824222937214099E+17</v>
      </c>
      <c r="B1353" t="s">
        <v>5134</v>
      </c>
      <c r="C1353" t="s">
        <v>10</v>
      </c>
      <c r="D1353" t="s">
        <v>2308</v>
      </c>
      <c r="E1353" t="s">
        <v>2336</v>
      </c>
      <c r="F1353" t="s">
        <v>2337</v>
      </c>
      <c r="G1353" s="1">
        <v>41391.847453703704</v>
      </c>
      <c r="H1353" t="s">
        <v>1147</v>
      </c>
    </row>
    <row r="1354" spans="1:8">
      <c r="A1354">
        <v>3.1593079428156198E+17</v>
      </c>
      <c r="B1354" t="s">
        <v>5135</v>
      </c>
      <c r="C1354" t="s">
        <v>10</v>
      </c>
      <c r="D1354" t="s">
        <v>2308</v>
      </c>
      <c r="E1354" t="s">
        <v>2338</v>
      </c>
      <c r="F1354" t="s">
        <v>2339</v>
      </c>
      <c r="G1354" s="1">
        <v>41357.874363425923</v>
      </c>
      <c r="H1354" t="s">
        <v>2340</v>
      </c>
    </row>
    <row r="1355" spans="1:8">
      <c r="A1355">
        <v>3.1486643198246502E+17</v>
      </c>
      <c r="B1355" t="s">
        <v>5135</v>
      </c>
      <c r="C1355" t="s">
        <v>10</v>
      </c>
      <c r="D1355" t="s">
        <v>2308</v>
      </c>
      <c r="E1355" t="s">
        <v>2341</v>
      </c>
      <c r="F1355" t="s">
        <v>2342</v>
      </c>
      <c r="G1355" s="1">
        <v>41354.937280092592</v>
      </c>
      <c r="H1355" t="s">
        <v>2343</v>
      </c>
    </row>
    <row r="1356" spans="1:8">
      <c r="A1356">
        <v>9.1070227400297997E+17</v>
      </c>
      <c r="B1356" t="s">
        <v>5134</v>
      </c>
      <c r="C1356" t="s">
        <v>7</v>
      </c>
      <c r="D1356" t="s">
        <v>2344</v>
      </c>
      <c r="E1356" t="e">
        <f>_xlfn.SINGLE(nealhgottlieb _xlfn.SINGLE(AmericanAir [9]!You were tricked into traveling on _xlfn.SINGLE(GreyhoundBus)))</f>
        <v>#NAME?</v>
      </c>
      <c r="G1356" s="1">
        <v>42999.130972222221</v>
      </c>
    </row>
    <row r="1357" spans="1:8">
      <c r="A1357">
        <v>6.6388451243517504E+17</v>
      </c>
      <c r="B1357" t="s">
        <v>5134</v>
      </c>
      <c r="C1357" t="s">
        <v>7</v>
      </c>
      <c r="D1357" t="s">
        <v>2345</v>
      </c>
      <c r="E1357" t="s">
        <v>2346</v>
      </c>
      <c r="F1357" t="s">
        <v>2347</v>
      </c>
      <c r="G1357" s="1">
        <v>42318.043703703705</v>
      </c>
      <c r="H1357" t="s">
        <v>2348</v>
      </c>
    </row>
    <row r="1358" spans="1:8">
      <c r="A1358">
        <v>9.1595834508072102E+17</v>
      </c>
      <c r="B1358" t="s">
        <v>5135</v>
      </c>
      <c r="C1358" t="s">
        <v>18</v>
      </c>
      <c r="D1358" t="s">
        <v>2349</v>
      </c>
      <c r="E1358" t="s">
        <v>271</v>
      </c>
      <c r="G1358" s="1">
        <v>43013.634965277779</v>
      </c>
    </row>
    <row r="1359" spans="1:8">
      <c r="A1359">
        <v>4.1601263077650803E+17</v>
      </c>
      <c r="B1359" t="s">
        <v>5134</v>
      </c>
      <c r="C1359" t="s">
        <v>7</v>
      </c>
      <c r="D1359" t="s">
        <v>2350</v>
      </c>
      <c r="E1359" t="s">
        <v>2351</v>
      </c>
      <c r="F1359" t="s">
        <v>2352</v>
      </c>
      <c r="G1359" s="1">
        <v>41634.047615740739</v>
      </c>
      <c r="H1359" t="s">
        <v>266</v>
      </c>
    </row>
    <row r="1360" spans="1:8">
      <c r="A1360">
        <v>5.8420965509581594E+17</v>
      </c>
      <c r="B1360" t="s">
        <v>5135</v>
      </c>
      <c r="C1360" t="s">
        <v>10</v>
      </c>
      <c r="D1360" t="s">
        <v>2353</v>
      </c>
      <c r="E1360" t="s">
        <v>2354</v>
      </c>
      <c r="G1360" s="1">
        <v>42098.182986111111</v>
      </c>
    </row>
    <row r="1361" spans="1:8">
      <c r="A1361">
        <v>7.9511151590487194E+17</v>
      </c>
      <c r="B1361" t="s">
        <v>5134</v>
      </c>
      <c r="C1361" t="s">
        <v>10</v>
      </c>
      <c r="D1361" t="s">
        <v>2355</v>
      </c>
      <c r="E1361" t="s">
        <v>2356</v>
      </c>
      <c r="F1361" t="s">
        <v>2357</v>
      </c>
      <c r="G1361" s="1">
        <v>42680.161249999997</v>
      </c>
      <c r="H1361" t="s">
        <v>2358</v>
      </c>
    </row>
    <row r="1362" spans="1:8">
      <c r="A1362">
        <v>8.1163308789759501E+17</v>
      </c>
      <c r="B1362" t="s">
        <v>5134</v>
      </c>
      <c r="C1362" t="s">
        <v>18</v>
      </c>
      <c r="D1362" t="s">
        <v>2359</v>
      </c>
      <c r="E1362" t="s">
        <v>172</v>
      </c>
      <c r="G1362" s="1">
        <v>42725.752106481479</v>
      </c>
    </row>
    <row r="1363" spans="1:8">
      <c r="A1363">
        <v>8.6571264074785101E+17</v>
      </c>
      <c r="B1363" t="s">
        <v>5134</v>
      </c>
      <c r="C1363" t="s">
        <v>10</v>
      </c>
      <c r="D1363" t="s">
        <v>2360</v>
      </c>
      <c r="E1363" t="s">
        <v>2361</v>
      </c>
      <c r="G1363" s="1">
        <v>42874.983240740738</v>
      </c>
    </row>
    <row r="1364" spans="1:8">
      <c r="A1364">
        <v>8.6309822709604301E+17</v>
      </c>
      <c r="B1364" t="s">
        <v>5134</v>
      </c>
      <c r="C1364" t="s">
        <v>18</v>
      </c>
      <c r="D1364" t="s">
        <v>2362</v>
      </c>
      <c r="E1364" t="e">
        <f>_xlfn.SINGLE(andrewvieyra _xlfn.SINGLE(Cory_Minton _xlfn.SINGLE(Delta _xlfn.SINGLE(Porsche someone clearly has more Status than us.))))</f>
        <v>#NAME?</v>
      </c>
      <c r="G1364" s="1">
        <v>42867.768831018519</v>
      </c>
    </row>
    <row r="1365" spans="1:8">
      <c r="A1365">
        <v>8.5188323826388902E+17</v>
      </c>
      <c r="B1365" t="s">
        <v>5134</v>
      </c>
      <c r="C1365" t="s">
        <v>18</v>
      </c>
      <c r="D1365" t="s">
        <v>2362</v>
      </c>
      <c r="E1365" t="s">
        <v>2363</v>
      </c>
      <c r="G1365" s="1">
        <v>42836.82135416667</v>
      </c>
    </row>
    <row r="1366" spans="1:8">
      <c r="A1366">
        <v>8.2841725720215104E+17</v>
      </c>
      <c r="B1366" t="s">
        <v>5135</v>
      </c>
      <c r="C1366" t="s">
        <v>18</v>
      </c>
      <c r="D1366" t="s">
        <v>2362</v>
      </c>
      <c r="E1366" t="s">
        <v>2364</v>
      </c>
      <c r="G1366" s="1">
        <v>42772.06759259259</v>
      </c>
    </row>
    <row r="1367" spans="1:8">
      <c r="A1367">
        <v>6.0754727462601498E+17</v>
      </c>
      <c r="B1367" t="s">
        <v>5134</v>
      </c>
      <c r="C1367" t="s">
        <v>18</v>
      </c>
      <c r="D1367" t="s">
        <v>2365</v>
      </c>
      <c r="E1367" t="s">
        <v>2366</v>
      </c>
      <c r="F1367" t="s">
        <v>1545</v>
      </c>
      <c r="G1367" s="1">
        <v>42162.582546296297</v>
      </c>
      <c r="H1367" t="s">
        <v>280</v>
      </c>
    </row>
    <row r="1368" spans="1:8">
      <c r="A1368">
        <v>4.6058521589569498E+17</v>
      </c>
      <c r="B1368" t="s">
        <v>5134</v>
      </c>
      <c r="C1368" t="s">
        <v>18</v>
      </c>
      <c r="D1368" t="s">
        <v>2365</v>
      </c>
      <c r="E1368" t="e">
        <f>_xlfn.SINGLE(DeltaAssist very disappointed at service as a medallion member by attendant at _xlfn.SINGLE(Delta counter.))</f>
        <v>#NAME?</v>
      </c>
      <c r="G1368" s="1">
        <v>41757.044525462959</v>
      </c>
    </row>
    <row r="1369" spans="1:8">
      <c r="A1369">
        <v>8.9315993448504896E+17</v>
      </c>
      <c r="B1369" t="s">
        <v>5135</v>
      </c>
      <c r="C1369" t="s">
        <v>10</v>
      </c>
      <c r="D1369" t="s">
        <v>2367</v>
      </c>
      <c r="E1369" t="s">
        <v>2368</v>
      </c>
      <c r="F1369" t="s">
        <v>2369</v>
      </c>
      <c r="G1369" s="1">
        <v>42950.723344907405</v>
      </c>
      <c r="H1369" t="s">
        <v>280</v>
      </c>
    </row>
    <row r="1370" spans="1:8">
      <c r="A1370">
        <v>8.5268205947458701E+17</v>
      </c>
      <c r="B1370" t="s">
        <v>5135</v>
      </c>
      <c r="C1370" t="s">
        <v>10</v>
      </c>
      <c r="D1370" t="s">
        <v>2367</v>
      </c>
      <c r="E1370" t="s">
        <v>2370</v>
      </c>
      <c r="G1370" s="1">
        <v>42839.025682870371</v>
      </c>
    </row>
    <row r="1371" spans="1:8">
      <c r="A1371">
        <v>8.4207384398429299E+17</v>
      </c>
      <c r="B1371" t="s">
        <v>5135</v>
      </c>
      <c r="C1371" t="s">
        <v>7</v>
      </c>
      <c r="D1371" t="s">
        <v>2367</v>
      </c>
      <c r="E1371" t="s">
        <v>2371</v>
      </c>
      <c r="G1371" s="1">
        <v>42809.752592592595</v>
      </c>
    </row>
    <row r="1372" spans="1:8">
      <c r="A1372">
        <v>7.6162580436742899E+17</v>
      </c>
      <c r="B1372" t="s">
        <v>5135</v>
      </c>
      <c r="C1372" t="s">
        <v>10</v>
      </c>
      <c r="D1372" t="s">
        <v>2367</v>
      </c>
      <c r="E1372" t="s">
        <v>2372</v>
      </c>
      <c r="G1372" s="1">
        <v>42587.758287037039</v>
      </c>
    </row>
    <row r="1373" spans="1:8">
      <c r="A1373">
        <v>7.0761412492291994E+17</v>
      </c>
      <c r="B1373" t="s">
        <v>5134</v>
      </c>
      <c r="C1373" t="s">
        <v>10</v>
      </c>
      <c r="D1373" t="s">
        <v>2367</v>
      </c>
      <c r="E1373" t="s">
        <v>2373</v>
      </c>
      <c r="G1373" s="1">
        <v>42438.714444444442</v>
      </c>
    </row>
    <row r="1374" spans="1:8">
      <c r="A1374">
        <v>6.5873704227730598E+17</v>
      </c>
      <c r="B1374" t="s">
        <v>5134</v>
      </c>
      <c r="C1374" t="s">
        <v>10</v>
      </c>
      <c r="D1374" t="s">
        <v>2367</v>
      </c>
      <c r="E1374" t="s">
        <v>2374</v>
      </c>
      <c r="F1374" t="s">
        <v>279</v>
      </c>
      <c r="G1374" s="1">
        <v>42303.839398148149</v>
      </c>
      <c r="H1374" t="s">
        <v>280</v>
      </c>
    </row>
    <row r="1375" spans="1:8">
      <c r="A1375">
        <v>6.5245297779451405E+17</v>
      </c>
      <c r="B1375" t="s">
        <v>5134</v>
      </c>
      <c r="C1375" t="s">
        <v>10</v>
      </c>
      <c r="D1375" t="s">
        <v>2367</v>
      </c>
      <c r="E1375" t="s">
        <v>2375</v>
      </c>
      <c r="F1375" t="s">
        <v>659</v>
      </c>
      <c r="G1375" s="1">
        <v>42286.498680555553</v>
      </c>
      <c r="H1375" t="s">
        <v>660</v>
      </c>
    </row>
    <row r="1376" spans="1:8">
      <c r="A1376">
        <v>6.2838866078256704E+17</v>
      </c>
      <c r="B1376" t="s">
        <v>5134</v>
      </c>
      <c r="C1376" t="s">
        <v>10</v>
      </c>
      <c r="D1376" t="s">
        <v>2367</v>
      </c>
      <c r="E1376" t="s">
        <v>2376</v>
      </c>
      <c r="F1376" t="s">
        <v>279</v>
      </c>
      <c r="G1376" s="1">
        <v>42220.093819444446</v>
      </c>
      <c r="H1376" t="s">
        <v>280</v>
      </c>
    </row>
    <row r="1377" spans="1:8">
      <c r="A1377">
        <v>5.6841333813428602E+17</v>
      </c>
      <c r="B1377" t="s">
        <v>5135</v>
      </c>
      <c r="C1377" t="s">
        <v>10</v>
      </c>
      <c r="D1377" t="s">
        <v>2367</v>
      </c>
      <c r="E1377" t="s">
        <v>2377</v>
      </c>
      <c r="F1377" t="s">
        <v>2378</v>
      </c>
      <c r="G1377" s="1">
        <v>42054.593460648146</v>
      </c>
      <c r="H1377" t="s">
        <v>564</v>
      </c>
    </row>
    <row r="1378" spans="1:8">
      <c r="A1378">
        <v>7.5668479706228301E+17</v>
      </c>
      <c r="B1378" t="s">
        <v>5134</v>
      </c>
      <c r="C1378" t="s">
        <v>7</v>
      </c>
      <c r="D1378" t="s">
        <v>2379</v>
      </c>
      <c r="E1378" t="s">
        <v>2380</v>
      </c>
      <c r="F1378" t="s">
        <v>2381</v>
      </c>
      <c r="G1378" s="1">
        <v>42574.123703703706</v>
      </c>
      <c r="H1378" t="s">
        <v>2382</v>
      </c>
    </row>
    <row r="1379" spans="1:8">
      <c r="A1379">
        <v>3.1807819437061299E+17</v>
      </c>
      <c r="B1379" t="s">
        <v>5134</v>
      </c>
      <c r="C1379" t="s">
        <v>41</v>
      </c>
      <c r="D1379" t="s">
        <v>2379</v>
      </c>
      <c r="E1379" t="s">
        <v>2383</v>
      </c>
      <c r="F1379" t="s">
        <v>2384</v>
      </c>
      <c r="G1379" s="1">
        <v>41363.800057870372</v>
      </c>
      <c r="H1379" t="s">
        <v>585</v>
      </c>
    </row>
    <row r="1380" spans="1:8">
      <c r="A1380">
        <v>8.2915705129738598E+17</v>
      </c>
      <c r="B1380" t="s">
        <v>5134</v>
      </c>
      <c r="C1380" t="s">
        <v>10</v>
      </c>
      <c r="D1380" t="s">
        <v>2385</v>
      </c>
      <c r="E1380" t="s">
        <v>2386</v>
      </c>
      <c r="F1380" t="s">
        <v>953</v>
      </c>
      <c r="G1380" s="1">
        <v>42774.109027777777</v>
      </c>
      <c r="H1380" t="s">
        <v>517</v>
      </c>
    </row>
    <row r="1381" spans="1:8">
      <c r="A1381">
        <v>8.1163805917963802E+17</v>
      </c>
      <c r="B1381" t="s">
        <v>5134</v>
      </c>
      <c r="C1381" t="s">
        <v>18</v>
      </c>
      <c r="D1381" t="s">
        <v>2387</v>
      </c>
      <c r="E1381" t="s">
        <v>172</v>
      </c>
      <c r="G1381" s="1">
        <v>42725.765821759262</v>
      </c>
    </row>
    <row r="1382" spans="1:8">
      <c r="A1382">
        <v>9.0006748310898995E+17</v>
      </c>
      <c r="B1382" t="s">
        <v>5134</v>
      </c>
      <c r="C1382" t="s">
        <v>10</v>
      </c>
      <c r="D1382" t="s">
        <v>2388</v>
      </c>
      <c r="E1382" t="e">
        <f>_xlfn.SINGLE(andraealavant _xlfn.SINGLE(united nice to see they are responding))</f>
        <v>#NAME?</v>
      </c>
      <c r="G1382" s="1">
        <v>42969.784548611111</v>
      </c>
    </row>
    <row r="1383" spans="1:8">
      <c r="A1383">
        <v>6.0400932988531904E+17</v>
      </c>
      <c r="B1383" t="s">
        <v>5135</v>
      </c>
      <c r="C1383" t="s">
        <v>10</v>
      </c>
      <c r="D1383" t="s">
        <v>2389</v>
      </c>
      <c r="E1383" t="s">
        <v>2390</v>
      </c>
      <c r="F1383" t="s">
        <v>2391</v>
      </c>
      <c r="G1383" s="1">
        <v>42152.819675925923</v>
      </c>
      <c r="H1383" t="s">
        <v>2392</v>
      </c>
    </row>
    <row r="1384" spans="1:8">
      <c r="A1384">
        <v>6.0371640128768397E+17</v>
      </c>
      <c r="B1384" t="s">
        <v>5134</v>
      </c>
      <c r="C1384" t="s">
        <v>10</v>
      </c>
      <c r="D1384" t="s">
        <v>2389</v>
      </c>
      <c r="E1384" t="s">
        <v>2393</v>
      </c>
      <c r="G1384" s="1">
        <v>42152.011354166665</v>
      </c>
    </row>
    <row r="1385" spans="1:8">
      <c r="A1385">
        <v>6.0370862510680397E+17</v>
      </c>
      <c r="B1385" t="s">
        <v>5134</v>
      </c>
      <c r="C1385" t="s">
        <v>10</v>
      </c>
      <c r="D1385" t="s">
        <v>2389</v>
      </c>
      <c r="E1385" t="s">
        <v>2394</v>
      </c>
      <c r="G1385" s="1">
        <v>42151.989895833336</v>
      </c>
    </row>
    <row r="1386" spans="1:8">
      <c r="A1386">
        <v>6.0370064238582502E+17</v>
      </c>
      <c r="B1386" t="s">
        <v>5134</v>
      </c>
      <c r="C1386" t="s">
        <v>10</v>
      </c>
      <c r="D1386" t="s">
        <v>2389</v>
      </c>
      <c r="E1386" t="s">
        <v>2395</v>
      </c>
      <c r="F1386" t="s">
        <v>2396</v>
      </c>
      <c r="G1386" s="1">
        <v>42151.967870370368</v>
      </c>
      <c r="H1386" t="s">
        <v>2397</v>
      </c>
    </row>
    <row r="1387" spans="1:8">
      <c r="A1387">
        <v>8.7699598212207795E+17</v>
      </c>
      <c r="B1387" t="s">
        <v>5134</v>
      </c>
      <c r="C1387" t="s">
        <v>15</v>
      </c>
      <c r="D1387" t="s">
        <v>2398</v>
      </c>
      <c r="E1387" t="s">
        <v>2399</v>
      </c>
      <c r="F1387" t="s">
        <v>2400</v>
      </c>
      <c r="G1387" s="1">
        <v>42906.119328703702</v>
      </c>
      <c r="H1387" t="s">
        <v>2401</v>
      </c>
    </row>
    <row r="1388" spans="1:8">
      <c r="A1388">
        <v>8.4605964165406298E+17</v>
      </c>
      <c r="B1388" t="s">
        <v>5134</v>
      </c>
      <c r="C1388" t="s">
        <v>10</v>
      </c>
      <c r="D1388" t="s">
        <v>2398</v>
      </c>
      <c r="E1388" t="s">
        <v>2402</v>
      </c>
      <c r="G1388" s="1">
        <v>42820.751296296294</v>
      </c>
    </row>
    <row r="1389" spans="1:8">
      <c r="A1389">
        <v>7.6717339955058202E+17</v>
      </c>
      <c r="B1389" t="s">
        <v>5134</v>
      </c>
      <c r="C1389" t="s">
        <v>15</v>
      </c>
      <c r="D1389" t="s">
        <v>2403</v>
      </c>
      <c r="E1389" t="s">
        <v>2404</v>
      </c>
      <c r="F1389" t="s">
        <v>51</v>
      </c>
      <c r="G1389" s="1">
        <v>42603.066736111112</v>
      </c>
      <c r="H1389" t="s">
        <v>52</v>
      </c>
    </row>
    <row r="1390" spans="1:8">
      <c r="A1390">
        <v>9.2807804380928E+17</v>
      </c>
      <c r="B1390" t="s">
        <v>5135</v>
      </c>
      <c r="C1390" t="s">
        <v>10</v>
      </c>
      <c r="D1390" t="s">
        <v>2405</v>
      </c>
      <c r="E1390" t="s">
        <v>2406</v>
      </c>
      <c r="G1390" s="1">
        <v>43047.078969907408</v>
      </c>
    </row>
    <row r="1391" spans="1:8">
      <c r="A1391">
        <v>9.2807762774266202E+17</v>
      </c>
      <c r="B1391" t="s">
        <v>5135</v>
      </c>
      <c r="C1391" t="s">
        <v>10</v>
      </c>
      <c r="D1391" t="s">
        <v>2405</v>
      </c>
      <c r="E1391" t="s">
        <v>2407</v>
      </c>
      <c r="G1391" s="1">
        <v>43047.0778125</v>
      </c>
    </row>
    <row r="1392" spans="1:8">
      <c r="A1392">
        <v>6.9141649130494694E+17</v>
      </c>
      <c r="B1392" t="s">
        <v>5134</v>
      </c>
      <c r="C1392" t="s">
        <v>7</v>
      </c>
      <c r="D1392" t="s">
        <v>2405</v>
      </c>
      <c r="E1392" t="s">
        <v>2408</v>
      </c>
      <c r="G1392" s="1">
        <v>42394.017500000002</v>
      </c>
    </row>
    <row r="1393" spans="1:8">
      <c r="A1393">
        <v>6.0826165751361101E+17</v>
      </c>
      <c r="B1393" t="s">
        <v>5135</v>
      </c>
      <c r="C1393" t="s">
        <v>7</v>
      </c>
      <c r="D1393" t="s">
        <v>2405</v>
      </c>
      <c r="E1393" t="e">
        <f>_xlfn.SINGLE(AirlineFlyer _xlfn.SINGLE(AmericanAir based on the roo)), I feel pretty good about LAX-_xlfn.SINGLE(SYD.)</f>
        <v>#NAME?</v>
      </c>
      <c r="G1393" s="1">
        <v>42164.553865740738</v>
      </c>
    </row>
    <row r="1394" spans="1:8">
      <c r="A1394">
        <v>5.1548560760769299E+17</v>
      </c>
      <c r="B1394" t="s">
        <v>5134</v>
      </c>
      <c r="C1394" t="s">
        <v>7</v>
      </c>
      <c r="D1394" t="s">
        <v>2405</v>
      </c>
      <c r="E1394" t="e">
        <f>_xlfn.SINGLE(AmericanAir _xlfn.SINGLE(AirlineFlyer ya think?))</f>
        <v>#NAME?</v>
      </c>
      <c r="G1394" s="1">
        <v>41908.54074074074</v>
      </c>
    </row>
    <row r="1395" spans="1:8">
      <c r="A1395">
        <v>5.0765586735406598E+17</v>
      </c>
      <c r="B1395" t="s">
        <v>5134</v>
      </c>
      <c r="C1395" t="s">
        <v>7</v>
      </c>
      <c r="D1395" t="s">
        <v>2405</v>
      </c>
      <c r="E1395" t="s">
        <v>2409</v>
      </c>
      <c r="G1395" s="1">
        <v>41886.93478009259</v>
      </c>
    </row>
    <row r="1396" spans="1:8">
      <c r="A1396">
        <v>4.9021268627412902E+17</v>
      </c>
      <c r="B1396" t="s">
        <v>5135</v>
      </c>
      <c r="C1396" t="s">
        <v>7</v>
      </c>
      <c r="D1396" t="s">
        <v>2405</v>
      </c>
      <c r="E1396" t="s">
        <v>2410</v>
      </c>
      <c r="G1396" s="1">
        <v>41838.800763888888</v>
      </c>
    </row>
    <row r="1397" spans="1:8">
      <c r="A1397">
        <v>4.6896516156360698E+17</v>
      </c>
      <c r="B1397" t="s">
        <v>5134</v>
      </c>
      <c r="C1397" t="s">
        <v>7</v>
      </c>
      <c r="D1397" t="s">
        <v>2405</v>
      </c>
      <c r="E1397" t="s">
        <v>2411</v>
      </c>
      <c r="G1397" s="1">
        <v>41780.168773148151</v>
      </c>
    </row>
    <row r="1398" spans="1:8">
      <c r="A1398">
        <v>8.0349957068044595E+17</v>
      </c>
      <c r="B1398" t="s">
        <v>5134</v>
      </c>
      <c r="C1398" t="s">
        <v>18</v>
      </c>
      <c r="D1398" t="s">
        <v>2412</v>
      </c>
      <c r="E1398" t="s">
        <v>2413</v>
      </c>
      <c r="G1398" s="1">
        <v>42703.307870370372</v>
      </c>
    </row>
    <row r="1399" spans="1:8">
      <c r="A1399">
        <v>8.02283932485984E+17</v>
      </c>
      <c r="B1399" t="s">
        <v>5134</v>
      </c>
      <c r="C1399" t="s">
        <v>18</v>
      </c>
      <c r="D1399" t="s">
        <v>2412</v>
      </c>
      <c r="E1399" t="s">
        <v>2414</v>
      </c>
      <c r="G1399" s="1">
        <v>42699.953344907408</v>
      </c>
    </row>
    <row r="1400" spans="1:8">
      <c r="A1400">
        <v>8.5775091801991501E+17</v>
      </c>
      <c r="B1400" t="s">
        <v>5134</v>
      </c>
      <c r="C1400" t="s">
        <v>18</v>
      </c>
      <c r="D1400" t="s">
        <v>2415</v>
      </c>
      <c r="E1400" t="s">
        <v>2416</v>
      </c>
      <c r="G1400" s="1">
        <v>42853.013067129628</v>
      </c>
    </row>
    <row r="1401" spans="1:8">
      <c r="A1401">
        <v>8.8628642664359898E+17</v>
      </c>
      <c r="B1401" t="s">
        <v>5134</v>
      </c>
      <c r="C1401" t="s">
        <v>10</v>
      </c>
      <c r="D1401" t="s">
        <v>2417</v>
      </c>
      <c r="E1401" t="s">
        <v>2418</v>
      </c>
      <c r="F1401" t="s">
        <v>283</v>
      </c>
      <c r="G1401" s="1">
        <v>42931.756076388891</v>
      </c>
      <c r="H1401" t="s">
        <v>27</v>
      </c>
    </row>
    <row r="1402" spans="1:8">
      <c r="A1402">
        <v>8.98616375010144E+17</v>
      </c>
      <c r="B1402" t="s">
        <v>5135</v>
      </c>
      <c r="C1402" t="s">
        <v>41</v>
      </c>
      <c r="D1402" t="s">
        <v>2419</v>
      </c>
      <c r="E1402" t="e">
        <f>_xlfn.SINGLE(qualitykidney _xlfn.SINGLE(jetblue Jet blue does straight flights from D.C. to long Beach \U0001f609 just putting that out there :P))</f>
        <v>#NAME?</v>
      </c>
      <c r="G1402" s="1">
        <v>42965.780243055553</v>
      </c>
    </row>
    <row r="1403" spans="1:8">
      <c r="A1403">
        <v>9.0820647119147802E+17</v>
      </c>
      <c r="B1403" t="s">
        <v>5134</v>
      </c>
      <c r="C1403" t="s">
        <v>10</v>
      </c>
      <c r="D1403" t="s">
        <v>2420</v>
      </c>
      <c r="E1403" t="s">
        <v>2421</v>
      </c>
      <c r="F1403" t="s">
        <v>2422</v>
      </c>
      <c r="G1403" s="1">
        <v>42992.243877314817</v>
      </c>
      <c r="H1403" t="s">
        <v>2423</v>
      </c>
    </row>
    <row r="1404" spans="1:8">
      <c r="A1404">
        <v>8.5319771861282803E+17</v>
      </c>
      <c r="B1404" t="s">
        <v>5135</v>
      </c>
      <c r="C1404" t="s">
        <v>10</v>
      </c>
      <c r="D1404" t="s">
        <v>2420</v>
      </c>
      <c r="E1404" t="e">
        <f>_xlfn.SINGLE(tbourke _xlfn.SINGLE(united This Sounds weird. further details somewhere like Flyertalk?))</f>
        <v>#NAME?</v>
      </c>
      <c r="F1404" t="s">
        <v>2424</v>
      </c>
      <c r="G1404" s="1">
        <v>42840.448634259257</v>
      </c>
      <c r="H1404" t="s">
        <v>2425</v>
      </c>
    </row>
    <row r="1405" spans="1:8">
      <c r="A1405">
        <v>8.8264104725128806E+17</v>
      </c>
      <c r="B1405" t="s">
        <v>5135</v>
      </c>
      <c r="C1405" t="s">
        <v>10</v>
      </c>
      <c r="D1405" t="s">
        <v>2426</v>
      </c>
      <c r="E1405" t="s">
        <v>2427</v>
      </c>
      <c r="G1405" s="1">
        <v>42921.696736111109</v>
      </c>
    </row>
    <row r="1406" spans="1:8">
      <c r="A1406">
        <v>4.8071693441814899E+17</v>
      </c>
      <c r="B1406" t="s">
        <v>5135</v>
      </c>
      <c r="C1406" t="s">
        <v>15</v>
      </c>
      <c r="D1406" t="s">
        <v>2428</v>
      </c>
      <c r="E1406" t="s">
        <v>2429</v>
      </c>
      <c r="F1406" t="s">
        <v>2430</v>
      </c>
      <c r="G1406" s="1">
        <v>41812.597488425927</v>
      </c>
      <c r="H1406" t="s">
        <v>2431</v>
      </c>
    </row>
    <row r="1407" spans="1:8">
      <c r="A1407">
        <v>8.5303359636552397E+17</v>
      </c>
      <c r="B1407" t="s">
        <v>5134</v>
      </c>
      <c r="C1407" t="s">
        <v>18</v>
      </c>
      <c r="D1407" t="s">
        <v>2432</v>
      </c>
      <c r="E1407" t="s">
        <v>2433</v>
      </c>
      <c r="F1407" t="s">
        <v>2434</v>
      </c>
      <c r="G1407" s="1">
        <v>42839.995740740742</v>
      </c>
      <c r="H1407" t="s">
        <v>2435</v>
      </c>
    </row>
    <row r="1408" spans="1:8">
      <c r="A1408">
        <v>8.8665644862061299E+17</v>
      </c>
      <c r="B1408" t="s">
        <v>5134</v>
      </c>
      <c r="C1408" t="s">
        <v>18</v>
      </c>
      <c r="D1408" t="s">
        <v>2436</v>
      </c>
      <c r="E1408" t="e">
        <f>_xlfn.SINGLE(Delta do you have Any plans to ban _xlfn.SINGLE(AnnCoulter from future flights for her apparently abusive behavior on the ground)), in the Air and here?</f>
        <v>#NAME?</v>
      </c>
      <c r="G1408" s="1">
        <v>42932.777141203704</v>
      </c>
    </row>
    <row r="1409" spans="1:8">
      <c r="A1409">
        <v>8.8664031468502195E+17</v>
      </c>
      <c r="B1409" t="s">
        <v>5134</v>
      </c>
      <c r="C1409" t="s">
        <v>18</v>
      </c>
      <c r="D1409" t="s">
        <v>2436</v>
      </c>
      <c r="E1409" t="s">
        <v>2437</v>
      </c>
      <c r="G1409" s="1">
        <v>42932.732615740744</v>
      </c>
    </row>
    <row r="1410" spans="1:8">
      <c r="A1410">
        <v>8.8656727289413197E+17</v>
      </c>
      <c r="B1410" t="s">
        <v>5134</v>
      </c>
      <c r="C1410" t="s">
        <v>18</v>
      </c>
      <c r="D1410" t="s">
        <v>2436</v>
      </c>
      <c r="E1410" t="s">
        <v>2438</v>
      </c>
      <c r="G1410" s="1">
        <v>42932.531064814815</v>
      </c>
    </row>
    <row r="1411" spans="1:8">
      <c r="A1411">
        <v>8.6054205766391795E+17</v>
      </c>
      <c r="B1411" t="s">
        <v>5134</v>
      </c>
      <c r="C1411" t="s">
        <v>18</v>
      </c>
      <c r="D1411" t="s">
        <v>2439</v>
      </c>
      <c r="E1411" t="s">
        <v>2440</v>
      </c>
      <c r="G1411" s="1">
        <v>42860.715150462966</v>
      </c>
    </row>
    <row r="1412" spans="1:8">
      <c r="A1412">
        <v>8.6748913204959603E+17</v>
      </c>
      <c r="B1412" t="s">
        <v>5134</v>
      </c>
      <c r="C1412" t="s">
        <v>10</v>
      </c>
      <c r="D1412" t="s">
        <v>2441</v>
      </c>
      <c r="E1412" t="s">
        <v>2442</v>
      </c>
      <c r="G1412" s="1">
        <v>42879.885416666664</v>
      </c>
    </row>
    <row r="1413" spans="1:8">
      <c r="A1413">
        <v>8.4963461736375002E+17</v>
      </c>
      <c r="B1413" t="s">
        <v>5135</v>
      </c>
      <c r="C1413" t="s">
        <v>10</v>
      </c>
      <c r="D1413" t="s">
        <v>2443</v>
      </c>
      <c r="E1413" t="s">
        <v>2444</v>
      </c>
      <c r="G1413" s="1">
        <v>42830.616342592592</v>
      </c>
    </row>
    <row r="1414" spans="1:8">
      <c r="A1414">
        <v>5.9038172068107405E+17</v>
      </c>
      <c r="B1414" t="s">
        <v>5135</v>
      </c>
      <c r="C1414" t="s">
        <v>38</v>
      </c>
      <c r="D1414" t="s">
        <v>2445</v>
      </c>
      <c r="E1414" t="s">
        <v>2446</v>
      </c>
      <c r="G1414" s="1">
        <v>42115.214641203704</v>
      </c>
    </row>
    <row r="1415" spans="1:8">
      <c r="A1415">
        <v>5.7215148565337702E+17</v>
      </c>
      <c r="B1415" t="s">
        <v>5135</v>
      </c>
      <c r="C1415" t="s">
        <v>18</v>
      </c>
      <c r="D1415" t="s">
        <v>2445</v>
      </c>
      <c r="E1415" t="s">
        <v>2447</v>
      </c>
      <c r="G1415" s="1">
        <v>42064.908773148149</v>
      </c>
    </row>
    <row r="1416" spans="1:8">
      <c r="A1416">
        <v>8.5148110422567296E+17</v>
      </c>
      <c r="B1416" t="s">
        <v>5134</v>
      </c>
      <c r="C1416" t="s">
        <v>10</v>
      </c>
      <c r="D1416" t="s">
        <v>2448</v>
      </c>
      <c r="E1416" t="s">
        <v>2449</v>
      </c>
      <c r="G1416" s="1">
        <v>42835.711678240739</v>
      </c>
    </row>
    <row r="1417" spans="1:8">
      <c r="A1417">
        <v>9.2030419216133299E+17</v>
      </c>
      <c r="B1417" t="s">
        <v>5134</v>
      </c>
      <c r="C1417" t="s">
        <v>18</v>
      </c>
      <c r="D1417" t="s">
        <v>2450</v>
      </c>
      <c r="E1417" t="s">
        <v>2451</v>
      </c>
      <c r="F1417" t="s">
        <v>2139</v>
      </c>
      <c r="G1417" s="1">
        <v>43025.627222222225</v>
      </c>
      <c r="H1417" t="s">
        <v>2140</v>
      </c>
    </row>
    <row r="1418" spans="1:8">
      <c r="A1418">
        <v>8.8625898367741901E+17</v>
      </c>
      <c r="B1418" t="s">
        <v>5134</v>
      </c>
      <c r="C1418" t="s">
        <v>10</v>
      </c>
      <c r="D1418" t="s">
        <v>2452</v>
      </c>
      <c r="E1418" t="s">
        <v>37</v>
      </c>
      <c r="G1418" s="1">
        <v>42931.680347222224</v>
      </c>
    </row>
    <row r="1419" spans="1:8">
      <c r="A1419">
        <v>8.3091972128967002E+17</v>
      </c>
      <c r="B1419" t="s">
        <v>5135</v>
      </c>
      <c r="C1419" t="s">
        <v>18</v>
      </c>
      <c r="D1419" t="s">
        <v>2453</v>
      </c>
      <c r="E1419" t="s">
        <v>2454</v>
      </c>
      <c r="F1419" t="s">
        <v>2455</v>
      </c>
      <c r="G1419" s="1">
        <v>42778.973067129627</v>
      </c>
      <c r="H1419" t="s">
        <v>1716</v>
      </c>
    </row>
    <row r="1420" spans="1:8">
      <c r="A1420">
        <v>8.0884103907107994E+17</v>
      </c>
      <c r="B1420" t="s">
        <v>5135</v>
      </c>
      <c r="C1420" t="s">
        <v>18</v>
      </c>
      <c r="D1420" t="s">
        <v>2453</v>
      </c>
      <c r="E1420" t="s">
        <v>2456</v>
      </c>
      <c r="F1420" t="s">
        <v>2457</v>
      </c>
      <c r="G1420" s="1">
        <v>42718.047511574077</v>
      </c>
      <c r="H1420" t="s">
        <v>225</v>
      </c>
    </row>
    <row r="1421" spans="1:8">
      <c r="A1421">
        <v>8.0868988377048602E+17</v>
      </c>
      <c r="B1421" t="s">
        <v>5134</v>
      </c>
      <c r="C1421" t="s">
        <v>18</v>
      </c>
      <c r="D1421" t="s">
        <v>2453</v>
      </c>
      <c r="E1421" t="s">
        <v>2458</v>
      </c>
      <c r="F1421" t="s">
        <v>2459</v>
      </c>
      <c r="G1421" s="1">
        <v>42717.63040509259</v>
      </c>
      <c r="H1421" t="s">
        <v>2095</v>
      </c>
    </row>
    <row r="1422" spans="1:8">
      <c r="A1422">
        <v>8.52347141536096E+17</v>
      </c>
      <c r="B1422" t="s">
        <v>5134</v>
      </c>
      <c r="C1422" t="s">
        <v>10</v>
      </c>
      <c r="D1422" t="s">
        <v>2460</v>
      </c>
      <c r="E1422" t="e">
        <f>_xlfn.SINGLE(avonleabreanna _xlfn.SINGLE(united to san diego? bet))</f>
        <v>#NAME?</v>
      </c>
      <c r="G1422" s="1">
        <v>42838.101493055554</v>
      </c>
    </row>
    <row r="1423" spans="1:8">
      <c r="A1423">
        <v>8.6886060176992998E+17</v>
      </c>
      <c r="B1423" t="s">
        <v>5134</v>
      </c>
      <c r="C1423" t="s">
        <v>7</v>
      </c>
      <c r="D1423" t="s">
        <v>2461</v>
      </c>
      <c r="E1423" t="s">
        <v>2462</v>
      </c>
      <c r="F1423" t="s">
        <v>99</v>
      </c>
      <c r="G1423" s="1">
        <v>42883.669953703706</v>
      </c>
      <c r="H1423" t="s">
        <v>100</v>
      </c>
    </row>
    <row r="1424" spans="1:8">
      <c r="A1424">
        <v>9.1609358063616794E+17</v>
      </c>
      <c r="B1424" t="s">
        <v>5135</v>
      </c>
      <c r="C1424" t="s">
        <v>10</v>
      </c>
      <c r="D1424" t="s">
        <v>2463</v>
      </c>
      <c r="E1424" t="s">
        <v>2464</v>
      </c>
      <c r="G1424" s="1">
        <v>43014.008148148147</v>
      </c>
    </row>
    <row r="1425" spans="1:8">
      <c r="A1425">
        <v>9.1505685776434304E+17</v>
      </c>
      <c r="B1425" t="s">
        <v>5135</v>
      </c>
      <c r="C1425" t="s">
        <v>15</v>
      </c>
      <c r="D1425" t="s">
        <v>2463</v>
      </c>
      <c r="E1425" t="s">
        <v>2465</v>
      </c>
      <c r="G1425" s="1">
        <v>43011.147337962961</v>
      </c>
    </row>
    <row r="1426" spans="1:8">
      <c r="A1426">
        <v>8.8634629386959603E+17</v>
      </c>
      <c r="B1426" t="s">
        <v>5134</v>
      </c>
      <c r="C1426" t="s">
        <v>15</v>
      </c>
      <c r="D1426" t="s">
        <v>2463</v>
      </c>
      <c r="E1426" t="e">
        <f>_xlfn.SINGLE(mbibbey _xlfn.SINGLE(SouthwestAir Yeah they never show me Any luv either \U0001f622))</f>
        <v>#NAME?</v>
      </c>
      <c r="G1426" s="1">
        <v>42931.921273148146</v>
      </c>
    </row>
    <row r="1427" spans="1:8">
      <c r="A1427">
        <v>7.1489297203521101E+17</v>
      </c>
      <c r="B1427" t="s">
        <v>5135</v>
      </c>
      <c r="C1427" t="s">
        <v>15</v>
      </c>
      <c r="D1427" t="s">
        <v>2463</v>
      </c>
      <c r="E1427" t="s">
        <v>2466</v>
      </c>
      <c r="G1427" s="1">
        <v>42458.800243055557</v>
      </c>
    </row>
    <row r="1428" spans="1:8">
      <c r="A1428">
        <v>7.01813395813584E+17</v>
      </c>
      <c r="B1428" t="s">
        <v>5135</v>
      </c>
      <c r="C1428" t="s">
        <v>15</v>
      </c>
      <c r="D1428" t="s">
        <v>2463</v>
      </c>
      <c r="E1428" t="s">
        <v>2467</v>
      </c>
      <c r="G1428" s="1">
        <v>42422.707488425927</v>
      </c>
    </row>
    <row r="1429" spans="1:8">
      <c r="A1429">
        <v>9.0229850275936998E+17</v>
      </c>
      <c r="B1429" t="s">
        <v>5134</v>
      </c>
      <c r="C1429" t="s">
        <v>10</v>
      </c>
      <c r="D1429" t="s">
        <v>2468</v>
      </c>
      <c r="E1429" t="s">
        <v>2469</v>
      </c>
      <c r="G1429" s="1">
        <v>42975.940983796296</v>
      </c>
    </row>
    <row r="1430" spans="1:8">
      <c r="A1430">
        <v>9.0223101282599706E+17</v>
      </c>
      <c r="B1430" t="s">
        <v>5134</v>
      </c>
      <c r="C1430" t="s">
        <v>10</v>
      </c>
      <c r="D1430" t="s">
        <v>2468</v>
      </c>
      <c r="E1430" t="s">
        <v>2470</v>
      </c>
      <c r="G1430" s="1">
        <v>42975.754745370374</v>
      </c>
    </row>
    <row r="1431" spans="1:8">
      <c r="A1431">
        <v>7.9418384666948403E+17</v>
      </c>
      <c r="B1431" t="s">
        <v>5134</v>
      </c>
      <c r="C1431" t="s">
        <v>15</v>
      </c>
      <c r="D1431" t="s">
        <v>2468</v>
      </c>
      <c r="E1431" t="s">
        <v>2471</v>
      </c>
      <c r="G1431" s="1">
        <v>42677.601365740738</v>
      </c>
    </row>
    <row r="1432" spans="1:8">
      <c r="A1432">
        <v>9.0903295133725402E+17</v>
      </c>
      <c r="B1432" t="s">
        <v>5134</v>
      </c>
      <c r="C1432" t="s">
        <v>7</v>
      </c>
      <c r="D1432" t="s">
        <v>2472</v>
      </c>
      <c r="E1432" t="s">
        <v>2473</v>
      </c>
      <c r="F1432" t="s">
        <v>2474</v>
      </c>
      <c r="G1432" s="1">
        <v>42994.524525462963</v>
      </c>
      <c r="H1432" t="s">
        <v>2475</v>
      </c>
    </row>
    <row r="1433" spans="1:8">
      <c r="A1433">
        <v>8.6214901650264E+17</v>
      </c>
      <c r="B1433" t="s">
        <v>5134</v>
      </c>
      <c r="C1433" t="s">
        <v>10</v>
      </c>
      <c r="D1433" t="s">
        <v>2472</v>
      </c>
      <c r="E1433" t="s">
        <v>2476</v>
      </c>
      <c r="F1433" t="s">
        <v>107</v>
      </c>
      <c r="G1433" s="1">
        <v>42865.149513888886</v>
      </c>
      <c r="H1433" t="s">
        <v>108</v>
      </c>
    </row>
    <row r="1434" spans="1:8">
      <c r="A1434">
        <v>8.1772918007916506E+17</v>
      </c>
      <c r="B1434" t="s">
        <v>5134</v>
      </c>
      <c r="C1434" t="s">
        <v>7</v>
      </c>
      <c r="D1434" t="s">
        <v>2472</v>
      </c>
      <c r="E1434" t="s">
        <v>2477</v>
      </c>
      <c r="F1434" t="s">
        <v>241</v>
      </c>
      <c r="G1434" s="1">
        <v>42742.574108796296</v>
      </c>
      <c r="H1434" t="s">
        <v>242</v>
      </c>
    </row>
    <row r="1435" spans="1:8">
      <c r="A1435">
        <v>7.7385327855156403E+17</v>
      </c>
      <c r="B1435" t="s">
        <v>5135</v>
      </c>
      <c r="C1435" t="s">
        <v>7</v>
      </c>
      <c r="D1435" t="s">
        <v>2472</v>
      </c>
      <c r="E1435" t="s">
        <v>2478</v>
      </c>
      <c r="F1435" t="s">
        <v>2479</v>
      </c>
      <c r="G1435" s="1">
        <v>42621.4996875</v>
      </c>
      <c r="H1435" t="s">
        <v>2480</v>
      </c>
    </row>
    <row r="1436" spans="1:8">
      <c r="A1436">
        <v>7.6853890220235494E+17</v>
      </c>
      <c r="B1436" t="s">
        <v>5134</v>
      </c>
      <c r="C1436" t="s">
        <v>7</v>
      </c>
      <c r="D1436" t="s">
        <v>2472</v>
      </c>
      <c r="E1436" t="s">
        <v>2481</v>
      </c>
      <c r="F1436" t="s">
        <v>2482</v>
      </c>
      <c r="G1436" s="1">
        <v>42606.834803240738</v>
      </c>
      <c r="H1436" t="s">
        <v>2483</v>
      </c>
    </row>
    <row r="1437" spans="1:8">
      <c r="A1437">
        <v>7.6555223599674099E+17</v>
      </c>
      <c r="B1437" t="s">
        <v>5134</v>
      </c>
      <c r="C1437" t="s">
        <v>41</v>
      </c>
      <c r="D1437" t="s">
        <v>2472</v>
      </c>
      <c r="E1437" t="s">
        <v>2484</v>
      </c>
      <c r="F1437" t="s">
        <v>495</v>
      </c>
      <c r="G1437" s="1">
        <v>42598.593171296299</v>
      </c>
      <c r="H1437" t="s">
        <v>496</v>
      </c>
    </row>
    <row r="1438" spans="1:8">
      <c r="A1438">
        <v>7.4646602547085299E+17</v>
      </c>
      <c r="B1438" t="s">
        <v>5134</v>
      </c>
      <c r="C1438" t="s">
        <v>7</v>
      </c>
      <c r="D1438" t="s">
        <v>2472</v>
      </c>
      <c r="E1438" t="e">
        <f>AmericanAir and Still do not see anything like What is in that screenshot?</f>
        <v>#NAME?</v>
      </c>
      <c r="G1438" s="1">
        <v>42545.925266203703</v>
      </c>
    </row>
    <row r="1439" spans="1:8">
      <c r="A1439">
        <v>7.4400320475774106E+17</v>
      </c>
      <c r="B1439" t="s">
        <v>5134</v>
      </c>
      <c r="C1439" t="s">
        <v>7</v>
      </c>
      <c r="D1439" t="s">
        <v>2472</v>
      </c>
      <c r="E1439" t="s">
        <v>2485</v>
      </c>
      <c r="F1439" t="s">
        <v>2482</v>
      </c>
      <c r="G1439" s="1">
        <v>42539.129178240742</v>
      </c>
      <c r="H1439" t="s">
        <v>2483</v>
      </c>
    </row>
    <row r="1440" spans="1:8">
      <c r="A1440">
        <v>1.2972491715864099E+17</v>
      </c>
      <c r="B1440" t="s">
        <v>5134</v>
      </c>
      <c r="C1440" t="s">
        <v>38</v>
      </c>
      <c r="D1440" t="s">
        <v>2486</v>
      </c>
      <c r="E1440" t="s">
        <v>2487</v>
      </c>
      <c r="G1440" s="1">
        <v>40844.044039351851</v>
      </c>
    </row>
    <row r="1441" spans="1:8">
      <c r="A1441">
        <v>8.7212864749432806E+17</v>
      </c>
      <c r="B1441" t="s">
        <v>5134</v>
      </c>
      <c r="C1441" t="s">
        <v>10</v>
      </c>
      <c r="D1441" t="s">
        <v>2488</v>
      </c>
      <c r="E1441" t="s">
        <v>2489</v>
      </c>
      <c r="F1441" t="s">
        <v>1102</v>
      </c>
      <c r="G1441" s="1">
        <v>42892.688043981485</v>
      </c>
      <c r="H1441" t="s">
        <v>443</v>
      </c>
    </row>
    <row r="1442" spans="1:8">
      <c r="A1442">
        <v>8.6048382716001395E+17</v>
      </c>
      <c r="B1442" t="s">
        <v>5134</v>
      </c>
      <c r="C1442" t="s">
        <v>15</v>
      </c>
      <c r="D1442" t="s">
        <v>2490</v>
      </c>
      <c r="E1442" t="s">
        <v>2491</v>
      </c>
      <c r="F1442" t="s">
        <v>2492</v>
      </c>
      <c r="G1442" s="1">
        <v>42860.554467592592</v>
      </c>
      <c r="H1442" t="s">
        <v>2493</v>
      </c>
    </row>
    <row r="1443" spans="1:8">
      <c r="A1443">
        <v>8.5614207639578202E+17</v>
      </c>
      <c r="B1443" t="s">
        <v>5134</v>
      </c>
      <c r="C1443" t="s">
        <v>10</v>
      </c>
      <c r="D1443" t="s">
        <v>2494</v>
      </c>
      <c r="E1443" t="s">
        <v>2495</v>
      </c>
      <c r="G1443" s="1">
        <v>42848.573518518519</v>
      </c>
    </row>
    <row r="1444" spans="1:8">
      <c r="A1444">
        <v>7.2105066570383706E+17</v>
      </c>
      <c r="B1444" t="s">
        <v>5134</v>
      </c>
      <c r="C1444" t="s">
        <v>15</v>
      </c>
      <c r="D1444" t="s">
        <v>2496</v>
      </c>
      <c r="E1444" t="e">
        <f>_xlfn.SINGLE(djflacoflash go to a _xlfn.SINGLE(SouthwestAir gate they have them in the chairs))</f>
        <v>#NAME?</v>
      </c>
      <c r="G1444" s="1">
        <v>42475.792233796295</v>
      </c>
    </row>
    <row r="1445" spans="1:8">
      <c r="A1445">
        <v>8.1807691112554394E+17</v>
      </c>
      <c r="B1445" t="s">
        <v>5134</v>
      </c>
      <c r="C1445" t="s">
        <v>7</v>
      </c>
      <c r="D1445" t="s">
        <v>2497</v>
      </c>
      <c r="E1445" t="e">
        <f>_xlfn.SINGLE(jdpcopp _xlfn.SINGLE(AmericanAir same here in Atlanta. a minor snowstorm has completely shut these guys down. never flying them again.))</f>
        <v>#NAME?</v>
      </c>
      <c r="G1445" s="1">
        <v>42743.533668981479</v>
      </c>
    </row>
    <row r="1446" spans="1:8">
      <c r="A1446">
        <v>8.5151248474164403E+17</v>
      </c>
      <c r="B1446" t="s">
        <v>5134</v>
      </c>
      <c r="C1446" t="s">
        <v>10</v>
      </c>
      <c r="D1446" t="s">
        <v>2498</v>
      </c>
      <c r="E1446" t="e">
        <f>_xlfn.SINGLE(al_gizmo _xlfn.SINGLE(united I Really fucking hope so. fuck united and Chicago PD.))</f>
        <v>#NAME?</v>
      </c>
      <c r="G1446" s="1">
        <v>42835.798275462963</v>
      </c>
    </row>
    <row r="1447" spans="1:8">
      <c r="A1447">
        <v>8.5151046445870605E+17</v>
      </c>
      <c r="B1447" t="s">
        <v>5134</v>
      </c>
      <c r="C1447" t="s">
        <v>10</v>
      </c>
      <c r="D1447" t="s">
        <v>2498</v>
      </c>
      <c r="E1447" t="s">
        <v>2499</v>
      </c>
      <c r="G1447" s="1">
        <v>42835.792696759258</v>
      </c>
    </row>
    <row r="1448" spans="1:8">
      <c r="A1448">
        <v>6.8127782597060096E+17</v>
      </c>
      <c r="B1448" t="s">
        <v>5135</v>
      </c>
      <c r="C1448" t="s">
        <v>7</v>
      </c>
      <c r="D1448" t="s">
        <v>2500</v>
      </c>
      <c r="E1448" t="s">
        <v>2501</v>
      </c>
      <c r="G1448" s="1">
        <v>42366.04010416667</v>
      </c>
    </row>
    <row r="1449" spans="1:8">
      <c r="A1449">
        <v>8.7751363316045402E+17</v>
      </c>
      <c r="B1449" t="s">
        <v>5134</v>
      </c>
      <c r="C1449" t="s">
        <v>7</v>
      </c>
      <c r="D1449" t="s">
        <v>2502</v>
      </c>
      <c r="E1449" t="s">
        <v>2503</v>
      </c>
      <c r="F1449" t="s">
        <v>2504</v>
      </c>
      <c r="G1449" s="1">
        <v>42907.547777777778</v>
      </c>
      <c r="H1449" t="s">
        <v>2505</v>
      </c>
    </row>
    <row r="1450" spans="1:8">
      <c r="A1450">
        <v>8.5616593308952896E+17</v>
      </c>
      <c r="B1450" t="s">
        <v>5134</v>
      </c>
      <c r="C1450" t="s">
        <v>18</v>
      </c>
      <c r="D1450" t="s">
        <v>2506</v>
      </c>
      <c r="E1450" t="s">
        <v>2507</v>
      </c>
      <c r="G1450" s="1">
        <v>42848.639340277776</v>
      </c>
    </row>
    <row r="1451" spans="1:8">
      <c r="A1451">
        <v>8.5149700356965504E+17</v>
      </c>
      <c r="B1451" t="s">
        <v>5134</v>
      </c>
      <c r="C1451" t="s">
        <v>10</v>
      </c>
      <c r="D1451" t="s">
        <v>2508</v>
      </c>
      <c r="E1451" t="s">
        <v>2509</v>
      </c>
      <c r="G1451" s="1">
        <v>42835.755555555559</v>
      </c>
    </row>
    <row r="1452" spans="1:8">
      <c r="A1452">
        <v>8.3098374396794394E+17</v>
      </c>
      <c r="B1452" t="s">
        <v>5134</v>
      </c>
      <c r="C1452" t="s">
        <v>38</v>
      </c>
      <c r="D1452" t="s">
        <v>2508</v>
      </c>
      <c r="E1452" t="s">
        <v>2510</v>
      </c>
      <c r="G1452" s="1">
        <v>42779.149745370371</v>
      </c>
    </row>
    <row r="1453" spans="1:8">
      <c r="A1453">
        <v>6.2660906749506701E+17</v>
      </c>
      <c r="B1453" t="s">
        <v>5134</v>
      </c>
      <c r="C1453" t="s">
        <v>38</v>
      </c>
      <c r="D1453" t="s">
        <v>2508</v>
      </c>
      <c r="E1453" t="s">
        <v>2511</v>
      </c>
      <c r="G1453" s="1">
        <v>42215.183078703703</v>
      </c>
    </row>
    <row r="1454" spans="1:8">
      <c r="A1454">
        <v>8.8607384322742605E+17</v>
      </c>
      <c r="B1454" t="s">
        <v>5134</v>
      </c>
      <c r="C1454" t="s">
        <v>10</v>
      </c>
      <c r="D1454" t="s">
        <v>2512</v>
      </c>
      <c r="E1454" t="s">
        <v>37</v>
      </c>
      <c r="G1454" s="1">
        <v>42931.169456018521</v>
      </c>
    </row>
    <row r="1455" spans="1:8">
      <c r="A1455">
        <v>9.1460034179831296E+17</v>
      </c>
      <c r="B1455" t="s">
        <v>5134</v>
      </c>
      <c r="C1455" t="s">
        <v>7</v>
      </c>
      <c r="D1455" t="s">
        <v>2513</v>
      </c>
      <c r="E1455" t="s">
        <v>2514</v>
      </c>
      <c r="G1455" s="1">
        <v>43009.887592592589</v>
      </c>
    </row>
    <row r="1456" spans="1:8">
      <c r="A1456">
        <v>7.8146504085130394E+17</v>
      </c>
      <c r="B1456" t="s">
        <v>5134</v>
      </c>
      <c r="C1456" t="s">
        <v>7</v>
      </c>
      <c r="D1456" t="s">
        <v>2515</v>
      </c>
      <c r="E1456" t="s">
        <v>2516</v>
      </c>
      <c r="G1456" s="1">
        <v>42642.504155092596</v>
      </c>
    </row>
    <row r="1457" spans="1:8">
      <c r="A1457">
        <v>8.4644944528151296E+17</v>
      </c>
      <c r="B1457" t="s">
        <v>5134</v>
      </c>
      <c r="C1457" t="s">
        <v>10</v>
      </c>
      <c r="D1457" t="s">
        <v>2517</v>
      </c>
      <c r="E1457" t="e">
        <f>united I will continue to fly your airline to ski towns. like a sturdy a-frame, you did not break under the weight of melting snowflakes.</f>
        <v>#NAME?</v>
      </c>
      <c r="F1457" t="s">
        <v>265</v>
      </c>
      <c r="G1457" s="1">
        <v>42821.826944444445</v>
      </c>
      <c r="H1457" t="s">
        <v>266</v>
      </c>
    </row>
    <row r="1458" spans="1:8">
      <c r="A1458">
        <v>8.4615431447307405E+17</v>
      </c>
      <c r="B1458" t="s">
        <v>5134</v>
      </c>
      <c r="C1458" t="s">
        <v>10</v>
      </c>
      <c r="D1458" t="s">
        <v>2517</v>
      </c>
      <c r="E1458" t="s">
        <v>2518</v>
      </c>
      <c r="F1458" t="s">
        <v>2519</v>
      </c>
      <c r="G1458" s="1">
        <v>42821.012546296297</v>
      </c>
      <c r="H1458" t="s">
        <v>2520</v>
      </c>
    </row>
    <row r="1459" spans="1:8">
      <c r="A1459">
        <v>9.1635261712656294E+17</v>
      </c>
      <c r="B1459" t="s">
        <v>5135</v>
      </c>
      <c r="C1459" t="s">
        <v>15</v>
      </c>
      <c r="D1459" t="s">
        <v>2521</v>
      </c>
      <c r="E1459" t="s">
        <v>2522</v>
      </c>
      <c r="G1459" s="1">
        <v>43014.722951388889</v>
      </c>
    </row>
    <row r="1460" spans="1:8">
      <c r="A1460">
        <v>7.3271089828084506E+17</v>
      </c>
      <c r="B1460" t="s">
        <v>5135</v>
      </c>
      <c r="C1460" t="s">
        <v>18</v>
      </c>
      <c r="D1460" t="s">
        <v>2523</v>
      </c>
      <c r="E1460" t="s">
        <v>2524</v>
      </c>
      <c r="G1460" s="1">
        <v>42507.968344907407</v>
      </c>
    </row>
    <row r="1461" spans="1:8">
      <c r="A1461">
        <v>8.51954600513024E+17</v>
      </c>
      <c r="B1461" t="s">
        <v>5134</v>
      </c>
      <c r="C1461" t="s">
        <v>41</v>
      </c>
      <c r="D1461" t="s">
        <v>2525</v>
      </c>
      <c r="E1461" t="s">
        <v>2526</v>
      </c>
      <c r="G1461" s="1">
        <v>42837.018275462964</v>
      </c>
    </row>
    <row r="1462" spans="1:8">
      <c r="A1462">
        <v>8.1823475835853197E+17</v>
      </c>
      <c r="B1462" t="s">
        <v>5134</v>
      </c>
      <c r="C1462" t="s">
        <v>41</v>
      </c>
      <c r="D1462" t="s">
        <v>2525</v>
      </c>
      <c r="E1462" t="s">
        <v>2527</v>
      </c>
      <c r="G1462" s="1">
        <v>42743.969247685185</v>
      </c>
    </row>
    <row r="1463" spans="1:8">
      <c r="A1463">
        <v>7.3201893137283802E+17</v>
      </c>
      <c r="B1463" t="s">
        <v>5134</v>
      </c>
      <c r="C1463" t="s">
        <v>18</v>
      </c>
      <c r="D1463" t="s">
        <v>2525</v>
      </c>
      <c r="E1463" t="e">
        <f>_xlfn.SINGLE(sccornwell _xlfn.SINGLE(Delta Adding _xlfn.SINGLE(Mortons)))</f>
        <v>#NAME?</v>
      </c>
      <c r="F1463" t="s">
        <v>2528</v>
      </c>
      <c r="G1463" s="1">
        <v>42506.058888888889</v>
      </c>
      <c r="H1463" t="s">
        <v>1604</v>
      </c>
    </row>
    <row r="1464" spans="1:8">
      <c r="A1464">
        <v>9.0913885403634406E+17</v>
      </c>
      <c r="B1464" t="s">
        <v>5134</v>
      </c>
      <c r="C1464" t="s">
        <v>10</v>
      </c>
      <c r="D1464" t="s">
        <v>2529</v>
      </c>
      <c r="E1464" t="s">
        <v>2530</v>
      </c>
      <c r="G1464" s="1">
        <v>42994.816759259258</v>
      </c>
    </row>
    <row r="1465" spans="1:8">
      <c r="A1465">
        <v>9.0125161509670003E+17</v>
      </c>
      <c r="B1465" t="s">
        <v>5134</v>
      </c>
      <c r="C1465" t="s">
        <v>7</v>
      </c>
      <c r="D1465" t="s">
        <v>2529</v>
      </c>
      <c r="E1465" t="s">
        <v>2531</v>
      </c>
      <c r="G1465" s="1">
        <v>42973.052129629628</v>
      </c>
    </row>
    <row r="1466" spans="1:8">
      <c r="A1466">
        <v>8.5195978240788403E+17</v>
      </c>
      <c r="B1466" t="s">
        <v>5135</v>
      </c>
      <c r="C1466" t="s">
        <v>10</v>
      </c>
      <c r="D1466" t="s">
        <v>2532</v>
      </c>
      <c r="E1466" t="s">
        <v>2533</v>
      </c>
      <c r="F1466" t="s">
        <v>2534</v>
      </c>
      <c r="G1466" s="1">
        <v>42837.032581018517</v>
      </c>
      <c r="H1466" t="s">
        <v>2535</v>
      </c>
    </row>
    <row r="1467" spans="1:8">
      <c r="A1467">
        <v>4.59840770175168E+17</v>
      </c>
      <c r="B1467" t="s">
        <v>5134</v>
      </c>
      <c r="C1467" t="s">
        <v>10</v>
      </c>
      <c r="D1467" t="s">
        <v>2536</v>
      </c>
      <c r="E1467" t="s">
        <v>2537</v>
      </c>
      <c r="F1467" t="s">
        <v>2538</v>
      </c>
      <c r="G1467" s="1">
        <v>41754.990243055552</v>
      </c>
      <c r="H1467" t="s">
        <v>443</v>
      </c>
    </row>
    <row r="1468" spans="1:8">
      <c r="A1468">
        <v>6.1513077569294298E+17</v>
      </c>
      <c r="B1468" t="s">
        <v>5134</v>
      </c>
      <c r="C1468" t="s">
        <v>7</v>
      </c>
      <c r="D1468" t="s">
        <v>2539</v>
      </c>
      <c r="E1468" t="s">
        <v>2540</v>
      </c>
      <c r="G1468" s="1">
        <v>42183.509027777778</v>
      </c>
    </row>
    <row r="1469" spans="1:8">
      <c r="A1469">
        <v>8.9172519480031206E+17</v>
      </c>
      <c r="B1469" t="s">
        <v>5135</v>
      </c>
      <c r="C1469" t="s">
        <v>7</v>
      </c>
      <c r="D1469" t="s">
        <v>2541</v>
      </c>
      <c r="E1469" t="s">
        <v>2542</v>
      </c>
      <c r="F1469" t="s">
        <v>2543</v>
      </c>
      <c r="G1469" s="1">
        <v>42946.76421296296</v>
      </c>
      <c r="H1469" t="s">
        <v>2544</v>
      </c>
    </row>
    <row r="1470" spans="1:8">
      <c r="A1470">
        <v>4.4033097771464198E+17</v>
      </c>
      <c r="B1470" t="s">
        <v>5135</v>
      </c>
      <c r="C1470" t="s">
        <v>41</v>
      </c>
      <c r="D1470" t="s">
        <v>2545</v>
      </c>
      <c r="E1470" t="s">
        <v>2546</v>
      </c>
      <c r="F1470" t="s">
        <v>2547</v>
      </c>
      <c r="G1470" s="1">
        <v>41701.15347222222</v>
      </c>
      <c r="H1470" t="s">
        <v>2548</v>
      </c>
    </row>
    <row r="1471" spans="1:8">
      <c r="A1471">
        <v>8.9584243825807296E+17</v>
      </c>
      <c r="B1471" t="s">
        <v>5134</v>
      </c>
      <c r="C1471" t="s">
        <v>10</v>
      </c>
      <c r="D1471" t="s">
        <v>2549</v>
      </c>
      <c r="E1471" t="s">
        <v>2550</v>
      </c>
      <c r="G1471" s="1">
        <v>42958.125636574077</v>
      </c>
    </row>
    <row r="1472" spans="1:8">
      <c r="A1472">
        <v>8.9568812862271398E+17</v>
      </c>
      <c r="B1472" t="s">
        <v>5134</v>
      </c>
      <c r="C1472" t="s">
        <v>18</v>
      </c>
      <c r="D1472" t="s">
        <v>2549</v>
      </c>
      <c r="E1472" t="s">
        <v>2551</v>
      </c>
      <c r="F1472" t="s">
        <v>362</v>
      </c>
      <c r="G1472" s="1">
        <v>42957.699826388889</v>
      </c>
      <c r="H1472" t="s">
        <v>363</v>
      </c>
    </row>
    <row r="1473" spans="1:8">
      <c r="A1473">
        <v>8.81527114171904E+17</v>
      </c>
      <c r="B1473" t="s">
        <v>5134</v>
      </c>
      <c r="C1473" t="s">
        <v>18</v>
      </c>
      <c r="D1473" t="s">
        <v>2549</v>
      </c>
      <c r="E1473" t="s">
        <v>2552</v>
      </c>
      <c r="F1473" t="s">
        <v>310</v>
      </c>
      <c r="G1473" s="1">
        <v>42918.622870370367</v>
      </c>
      <c r="H1473" t="s">
        <v>311</v>
      </c>
    </row>
    <row r="1474" spans="1:8">
      <c r="A1474">
        <v>6.9895022317188698E+17</v>
      </c>
      <c r="B1474" t="s">
        <v>5134</v>
      </c>
      <c r="C1474" t="s">
        <v>7</v>
      </c>
      <c r="D1474" t="s">
        <v>2553</v>
      </c>
      <c r="E1474" t="s">
        <v>2554</v>
      </c>
      <c r="F1474" t="s">
        <v>253</v>
      </c>
      <c r="G1474" s="1">
        <v>42414.806631944448</v>
      </c>
      <c r="H1474" t="s">
        <v>254</v>
      </c>
    </row>
    <row r="1475" spans="1:8">
      <c r="A1475">
        <v>8.6779836839070899E+17</v>
      </c>
      <c r="B1475" t="s">
        <v>5134</v>
      </c>
      <c r="C1475" t="s">
        <v>10</v>
      </c>
      <c r="D1475" t="s">
        <v>2555</v>
      </c>
      <c r="E1475" t="s">
        <v>2556</v>
      </c>
      <c r="G1475" s="1">
        <v>42880.738749999997</v>
      </c>
    </row>
    <row r="1476" spans="1:8">
      <c r="A1476">
        <v>8.7082547342891802E+17</v>
      </c>
      <c r="B1476" t="s">
        <v>5134</v>
      </c>
      <c r="C1476" t="s">
        <v>10</v>
      </c>
      <c r="D1476" t="s">
        <v>2557</v>
      </c>
      <c r="E1476" t="e">
        <f>_xlfn.SINGLE(SPUNJ _xlfn.SINGLE(united LMFAOO))</f>
        <v>#NAME?</v>
      </c>
      <c r="F1476" t="s">
        <v>362</v>
      </c>
      <c r="G1476" s="1">
        <v>42889.091967592591</v>
      </c>
      <c r="H1476" t="s">
        <v>363</v>
      </c>
    </row>
    <row r="1477" spans="1:8">
      <c r="A1477">
        <v>6.7219621269565798E+17</v>
      </c>
      <c r="B1477" t="s">
        <v>5134</v>
      </c>
      <c r="C1477" t="s">
        <v>10</v>
      </c>
      <c r="D1477" t="s">
        <v>2558</v>
      </c>
      <c r="E1477" t="s">
        <v>2559</v>
      </c>
      <c r="G1477" s="1">
        <v>42340.979629629626</v>
      </c>
    </row>
    <row r="1478" spans="1:8">
      <c r="A1478">
        <v>8.53984611658944E+17</v>
      </c>
      <c r="B1478" t="s">
        <v>5134</v>
      </c>
      <c r="C1478" t="s">
        <v>15</v>
      </c>
      <c r="D1478" t="s">
        <v>2560</v>
      </c>
      <c r="E1478" t="s">
        <v>2561</v>
      </c>
      <c r="F1478" t="s">
        <v>2562</v>
      </c>
      <c r="G1478" s="1">
        <v>42842.620046296295</v>
      </c>
      <c r="H1478" t="s">
        <v>2563</v>
      </c>
    </row>
    <row r="1479" spans="1:8">
      <c r="A1479">
        <v>8.5397963894251494E+17</v>
      </c>
      <c r="B1479" t="s">
        <v>5134</v>
      </c>
      <c r="C1479" t="s">
        <v>15</v>
      </c>
      <c r="D1479" t="s">
        <v>2560</v>
      </c>
      <c r="E1479" t="e">
        <f>SouthwestAir not going to make My connection today in LAS Vegas. the flight is delayed. Kristy Dennis LBA-RNO can I leave out of Burbank?</f>
        <v>#NAME?</v>
      </c>
      <c r="F1479" t="s">
        <v>2562</v>
      </c>
      <c r="G1479" s="1">
        <v>42842.606319444443</v>
      </c>
      <c r="H1479" t="s">
        <v>2563</v>
      </c>
    </row>
    <row r="1480" spans="1:8">
      <c r="A1480">
        <v>8.4421717983492902E+17</v>
      </c>
      <c r="B1480" t="s">
        <v>5134</v>
      </c>
      <c r="C1480" t="s">
        <v>15</v>
      </c>
      <c r="D1480" t="s">
        <v>2564</v>
      </c>
      <c r="E1480" t="s">
        <v>2565</v>
      </c>
      <c r="F1480" t="s">
        <v>495</v>
      </c>
      <c r="G1480" s="1">
        <v>42815.667071759257</v>
      </c>
      <c r="H1480" t="s">
        <v>496</v>
      </c>
    </row>
    <row r="1481" spans="1:8">
      <c r="A1481">
        <v>3.9313065344712698E+17</v>
      </c>
      <c r="B1481" t="s">
        <v>5134</v>
      </c>
      <c r="C1481" t="s">
        <v>10</v>
      </c>
      <c r="D1481" t="s">
        <v>2566</v>
      </c>
      <c r="E1481" t="s">
        <v>2567</v>
      </c>
      <c r="G1481" s="1">
        <v>41570.905393518522</v>
      </c>
    </row>
    <row r="1482" spans="1:8">
      <c r="A1482">
        <v>3.9312981058036499E+17</v>
      </c>
      <c r="B1482" t="s">
        <v>5134</v>
      </c>
      <c r="C1482" t="s">
        <v>10</v>
      </c>
      <c r="D1482" t="s">
        <v>2566</v>
      </c>
      <c r="E1482" t="s">
        <v>2568</v>
      </c>
      <c r="G1482" s="1">
        <v>41570.903067129628</v>
      </c>
    </row>
    <row r="1483" spans="1:8">
      <c r="A1483">
        <v>8.1222299414778598E+17</v>
      </c>
      <c r="B1483" t="s">
        <v>5134</v>
      </c>
      <c r="C1483" t="s">
        <v>18</v>
      </c>
      <c r="D1483" t="s">
        <v>2569</v>
      </c>
      <c r="E1483" t="s">
        <v>172</v>
      </c>
      <c r="G1483" s="1">
        <v>42727.379930555559</v>
      </c>
    </row>
    <row r="1484" spans="1:8">
      <c r="A1484">
        <v>4.9572007487211098E+17</v>
      </c>
      <c r="B1484" t="s">
        <v>5135</v>
      </c>
      <c r="C1484" t="s">
        <v>15</v>
      </c>
      <c r="D1484" t="s">
        <v>2570</v>
      </c>
      <c r="E1484" t="s">
        <v>2571</v>
      </c>
      <c r="G1484" s="1">
        <v>41853.998263888891</v>
      </c>
    </row>
    <row r="1485" spans="1:8">
      <c r="A1485">
        <v>8.5146746482324595E+17</v>
      </c>
      <c r="B1485" t="s">
        <v>5134</v>
      </c>
      <c r="C1485" t="s">
        <v>10</v>
      </c>
      <c r="D1485" t="s">
        <v>2572</v>
      </c>
      <c r="E1485" t="e">
        <f>_xlfn.SINGLE(TweetsByJre _xlfn.SINGLE(united Sounded like a damn dinosaur \U0001f610\U0001f610\U0001f610\U0001f610))</f>
        <v>#NAME?</v>
      </c>
      <c r="G1485" s="1">
        <v>42835.674039351848</v>
      </c>
    </row>
    <row r="1486" spans="1:8">
      <c r="A1486">
        <v>8.6395166895369805E+17</v>
      </c>
      <c r="B1486" t="s">
        <v>5134</v>
      </c>
      <c r="C1486" t="s">
        <v>18</v>
      </c>
      <c r="D1486" t="s">
        <v>2573</v>
      </c>
      <c r="E1486" t="s">
        <v>2574</v>
      </c>
      <c r="G1486" s="1">
        <v>42870.123877314814</v>
      </c>
    </row>
    <row r="1487" spans="1:8">
      <c r="A1487">
        <v>6.8460644785917504E+17</v>
      </c>
      <c r="B1487" t="s">
        <v>5134</v>
      </c>
      <c r="C1487" t="s">
        <v>7</v>
      </c>
      <c r="D1487" t="s">
        <v>2575</v>
      </c>
      <c r="E1487" t="s">
        <v>2576</v>
      </c>
      <c r="F1487" t="s">
        <v>310</v>
      </c>
      <c r="G1487" s="1">
        <v>42375.225358796299</v>
      </c>
      <c r="H1487" t="s">
        <v>311</v>
      </c>
    </row>
    <row r="1488" spans="1:8">
      <c r="A1488">
        <v>5.7354084806917702E+17</v>
      </c>
      <c r="B1488" t="s">
        <v>5134</v>
      </c>
      <c r="C1488" t="s">
        <v>18</v>
      </c>
      <c r="D1488" t="s">
        <v>2575</v>
      </c>
      <c r="E1488" t="s">
        <v>2577</v>
      </c>
      <c r="G1488" s="1">
        <v>42068.742685185185</v>
      </c>
    </row>
    <row r="1489" spans="1:8">
      <c r="A1489">
        <v>8.1162675238465894E+17</v>
      </c>
      <c r="B1489" t="s">
        <v>5134</v>
      </c>
      <c r="C1489" t="s">
        <v>18</v>
      </c>
      <c r="D1489" t="s">
        <v>2578</v>
      </c>
      <c r="E1489" t="s">
        <v>675</v>
      </c>
      <c r="G1489" s="1">
        <v>42725.734618055554</v>
      </c>
    </row>
    <row r="1490" spans="1:8">
      <c r="A1490">
        <v>6.1057533367957005E+17</v>
      </c>
      <c r="B1490" t="s">
        <v>5134</v>
      </c>
      <c r="C1490" t="s">
        <v>7</v>
      </c>
      <c r="D1490" t="s">
        <v>2578</v>
      </c>
      <c r="E1490" t="s">
        <v>2579</v>
      </c>
      <c r="G1490" s="1">
        <v>42170.938402777778</v>
      </c>
    </row>
    <row r="1491" spans="1:8">
      <c r="A1491">
        <v>8.5234347776121203E+17</v>
      </c>
      <c r="B1491" t="s">
        <v>5134</v>
      </c>
      <c r="C1491" t="s">
        <v>10</v>
      </c>
      <c r="D1491" t="s">
        <v>2580</v>
      </c>
      <c r="E1491" t="s">
        <v>2581</v>
      </c>
      <c r="G1491" s="1">
        <v>42838.091377314813</v>
      </c>
    </row>
    <row r="1492" spans="1:8">
      <c r="A1492">
        <v>7.3855368315198605E+17</v>
      </c>
      <c r="B1492" t="s">
        <v>5134</v>
      </c>
      <c r="C1492" t="s">
        <v>7</v>
      </c>
      <c r="D1492" t="s">
        <v>2580</v>
      </c>
      <c r="E1492" t="s">
        <v>2582</v>
      </c>
      <c r="G1492" s="1">
        <v>42524.091365740744</v>
      </c>
    </row>
    <row r="1493" spans="1:8">
      <c r="A1493">
        <v>8.5257313418840806E+17</v>
      </c>
      <c r="B1493" t="s">
        <v>5134</v>
      </c>
      <c r="C1493" t="s">
        <v>10</v>
      </c>
      <c r="D1493" t="s">
        <v>2583</v>
      </c>
      <c r="E1493" t="s">
        <v>2584</v>
      </c>
      <c r="G1493" s="1">
        <v>42838.725104166668</v>
      </c>
    </row>
    <row r="1494" spans="1:8">
      <c r="A1494">
        <v>9.2067682843556198E+17</v>
      </c>
      <c r="B1494" t="s">
        <v>5135</v>
      </c>
      <c r="C1494" t="s">
        <v>10</v>
      </c>
      <c r="D1494" t="s">
        <v>2585</v>
      </c>
      <c r="E1494" t="e">
        <f>_xlfn.SINGLE(bryan_CTP _xlfn.SINGLE(ajduey04303 _xlfn.SINGLE(united awesome movie.)))</f>
        <v>#NAME?</v>
      </c>
      <c r="F1494" t="s">
        <v>2586</v>
      </c>
      <c r="G1494" s="1">
        <v>43026.655497685184</v>
      </c>
      <c r="H1494" t="s">
        <v>2587</v>
      </c>
    </row>
    <row r="1495" spans="1:8">
      <c r="A1495">
        <v>8.8911338909149094E+17</v>
      </c>
      <c r="B1495" t="s">
        <v>5135</v>
      </c>
      <c r="C1495" t="s">
        <v>18</v>
      </c>
      <c r="D1495" t="s">
        <v>2588</v>
      </c>
      <c r="E1495" t="s">
        <v>2589</v>
      </c>
      <c r="G1495" s="1">
        <v>42939.557002314818</v>
      </c>
    </row>
    <row r="1496" spans="1:8">
      <c r="A1496">
        <v>8.8697346697244198E+17</v>
      </c>
      <c r="B1496" t="s">
        <v>5134</v>
      </c>
      <c r="C1496" t="s">
        <v>7</v>
      </c>
      <c r="D1496" t="s">
        <v>2588</v>
      </c>
      <c r="E1496" t="s">
        <v>2590</v>
      </c>
      <c r="G1496" s="1">
        <v>42933.651944444442</v>
      </c>
    </row>
    <row r="1497" spans="1:8">
      <c r="A1497">
        <v>8.1168757622230195E+17</v>
      </c>
      <c r="B1497" t="s">
        <v>5134</v>
      </c>
      <c r="C1497" t="s">
        <v>7</v>
      </c>
      <c r="D1497" t="s">
        <v>2591</v>
      </c>
      <c r="E1497" t="e">
        <f>AmericanAir eight hours of time to kill text blasting you fools. Courtesy of? you.</f>
        <v>#NAME?</v>
      </c>
      <c r="G1497" s="1">
        <v>42725.902465277781</v>
      </c>
    </row>
    <row r="1498" spans="1:8">
      <c r="A1498">
        <v>8.1167420421075302E+17</v>
      </c>
      <c r="B1498" t="s">
        <v>5134</v>
      </c>
      <c r="C1498" t="s">
        <v>7</v>
      </c>
      <c r="D1498" t="s">
        <v>2591</v>
      </c>
      <c r="E1498" t="s">
        <v>2592</v>
      </c>
      <c r="G1498" s="1">
        <v>42725.865567129629</v>
      </c>
    </row>
    <row r="1499" spans="1:8">
      <c r="A1499">
        <v>7.9821000210428698E+17</v>
      </c>
      <c r="B1499" t="s">
        <v>5134</v>
      </c>
      <c r="C1499" t="s">
        <v>41</v>
      </c>
      <c r="D1499" t="s">
        <v>2593</v>
      </c>
      <c r="E1499" t="s">
        <v>2594</v>
      </c>
      <c r="F1499" t="s">
        <v>495</v>
      </c>
      <c r="G1499" s="1">
        <v>42688.711446759262</v>
      </c>
      <c r="H1499" t="s">
        <v>496</v>
      </c>
    </row>
    <row r="1500" spans="1:8">
      <c r="A1500">
        <v>8.5224799297531904E+17</v>
      </c>
      <c r="B1500" t="s">
        <v>5134</v>
      </c>
      <c r="C1500" t="s">
        <v>10</v>
      </c>
      <c r="D1500" t="s">
        <v>2595</v>
      </c>
      <c r="E1500" t="s">
        <v>2596</v>
      </c>
      <c r="G1500" s="1">
        <v>42837.827893518515</v>
      </c>
    </row>
    <row r="1501" spans="1:8">
      <c r="A1501">
        <v>3.3026208472828301E+17</v>
      </c>
      <c r="B1501" t="s">
        <v>5134</v>
      </c>
      <c r="C1501" t="s">
        <v>10</v>
      </c>
      <c r="D1501" t="s">
        <v>2597</v>
      </c>
      <c r="E1501" t="s">
        <v>2598</v>
      </c>
      <c r="G1501" s="1">
        <v>41397.42119212963</v>
      </c>
    </row>
    <row r="1502" spans="1:8">
      <c r="A1502">
        <v>6.2107047762532301E+17</v>
      </c>
      <c r="B1502" t="s">
        <v>5134</v>
      </c>
      <c r="C1502" t="s">
        <v>10</v>
      </c>
      <c r="D1502" t="s">
        <v>2599</v>
      </c>
      <c r="E1502" t="s">
        <v>2600</v>
      </c>
      <c r="G1502" s="1">
        <v>42199.89947916667</v>
      </c>
    </row>
    <row r="1503" spans="1:8">
      <c r="A1503">
        <v>5.3285801375829101E+17</v>
      </c>
      <c r="B1503" t="s">
        <v>5134</v>
      </c>
      <c r="C1503" t="s">
        <v>10</v>
      </c>
      <c r="D1503" t="s">
        <v>2599</v>
      </c>
      <c r="E1503" t="s">
        <v>2601</v>
      </c>
      <c r="G1503" s="1">
        <v>41956.479456018518</v>
      </c>
    </row>
    <row r="1504" spans="1:8">
      <c r="A1504">
        <v>8.9431674711281997E+17</v>
      </c>
      <c r="B1504" t="s">
        <v>5134</v>
      </c>
      <c r="C1504" t="s">
        <v>15</v>
      </c>
      <c r="D1504" t="s">
        <v>2602</v>
      </c>
      <c r="E1504" t="s">
        <v>2603</v>
      </c>
      <c r="G1504" s="1">
        <v>42953.915532407409</v>
      </c>
    </row>
    <row r="1505" spans="1:8">
      <c r="A1505">
        <v>7.2256255719455501E+17</v>
      </c>
      <c r="B1505" t="s">
        <v>5134</v>
      </c>
      <c r="C1505" t="s">
        <v>7</v>
      </c>
      <c r="D1505" t="s">
        <v>2604</v>
      </c>
      <c r="E1505" t="s">
        <v>2605</v>
      </c>
      <c r="F1505" t="s">
        <v>2606</v>
      </c>
      <c r="G1505" s="1">
        <v>42479.964259259257</v>
      </c>
      <c r="H1505" t="s">
        <v>2607</v>
      </c>
    </row>
    <row r="1506" spans="1:8">
      <c r="A1506">
        <v>7.2253481955335296E+17</v>
      </c>
      <c r="B1506" t="s">
        <v>5134</v>
      </c>
      <c r="C1506" t="s">
        <v>7</v>
      </c>
      <c r="D1506" t="s">
        <v>2604</v>
      </c>
      <c r="E1506" t="s">
        <v>2608</v>
      </c>
      <c r="F1506" t="s">
        <v>2606</v>
      </c>
      <c r="G1506" s="1">
        <v>42479.887719907405</v>
      </c>
      <c r="H1506" t="s">
        <v>2607</v>
      </c>
    </row>
    <row r="1507" spans="1:8">
      <c r="A1507">
        <v>8.46099916732608E+17</v>
      </c>
      <c r="B1507" t="s">
        <v>5134</v>
      </c>
      <c r="C1507" t="s">
        <v>10</v>
      </c>
      <c r="D1507" t="s">
        <v>2609</v>
      </c>
      <c r="E1507" t="s">
        <v>2610</v>
      </c>
      <c r="F1507" t="s">
        <v>99</v>
      </c>
      <c r="G1507" s="1">
        <v>42820.862430555557</v>
      </c>
      <c r="H1507" t="s">
        <v>100</v>
      </c>
    </row>
    <row r="1508" spans="1:8">
      <c r="A1508">
        <v>8.0592572944353203E+17</v>
      </c>
      <c r="B1508" t="s">
        <v>5135</v>
      </c>
      <c r="C1508" t="s">
        <v>41</v>
      </c>
      <c r="D1508" t="s">
        <v>2609</v>
      </c>
      <c r="E1508" t="e">
        <f>_xlfn.SINGLE(martini3102 _xlfn.SINGLE(jetblue hahah I wish. Cheap bastards))</f>
        <v>#NAME?</v>
      </c>
      <c r="F1508" t="s">
        <v>99</v>
      </c>
      <c r="G1508" s="1">
        <v>42710.002789351849</v>
      </c>
      <c r="H1508" t="s">
        <v>100</v>
      </c>
    </row>
    <row r="1509" spans="1:8">
      <c r="A1509">
        <v>8.5189429764971699E+17</v>
      </c>
      <c r="B1509" t="s">
        <v>5134</v>
      </c>
      <c r="C1509" t="s">
        <v>10</v>
      </c>
      <c r="D1509" t="s">
        <v>2611</v>
      </c>
      <c r="E1509" t="s">
        <v>2612</v>
      </c>
      <c r="G1509" s="1">
        <v>42836.851875</v>
      </c>
    </row>
    <row r="1510" spans="1:8">
      <c r="A1510">
        <v>8.9506017608831296E+17</v>
      </c>
      <c r="B1510" t="s">
        <v>5134</v>
      </c>
      <c r="C1510" t="s">
        <v>18</v>
      </c>
      <c r="D1510" t="s">
        <v>2613</v>
      </c>
      <c r="E1510" t="s">
        <v>2614</v>
      </c>
      <c r="F1510" t="s">
        <v>584</v>
      </c>
      <c r="G1510" s="1">
        <v>42955.967013888891</v>
      </c>
      <c r="H1510" t="s">
        <v>585</v>
      </c>
    </row>
    <row r="1511" spans="1:8">
      <c r="A1511">
        <v>7.6601750094545306E+17</v>
      </c>
      <c r="B1511" t="s">
        <v>5134</v>
      </c>
      <c r="C1511" t="s">
        <v>18</v>
      </c>
      <c r="D1511" t="s">
        <v>2613</v>
      </c>
      <c r="E1511" t="e">
        <f>Delta How about reimbursed her baggage fee</f>
        <v>#NAME?</v>
      </c>
      <c r="F1511" t="s">
        <v>2615</v>
      </c>
      <c r="G1511" s="1">
        <v>42599.877060185187</v>
      </c>
      <c r="H1511" t="s">
        <v>2616</v>
      </c>
    </row>
    <row r="1512" spans="1:8">
      <c r="A1512">
        <v>7.6571807279987904E+17</v>
      </c>
      <c r="B1512" t="s">
        <v>5134</v>
      </c>
      <c r="C1512" t="s">
        <v>18</v>
      </c>
      <c r="D1512" t="s">
        <v>2613</v>
      </c>
      <c r="E1512" t="s">
        <v>2617</v>
      </c>
      <c r="F1512" t="s">
        <v>2618</v>
      </c>
      <c r="G1512" s="1">
        <v>42599.050798611112</v>
      </c>
      <c r="H1512" t="s">
        <v>2619</v>
      </c>
    </row>
    <row r="1513" spans="1:8">
      <c r="A1513">
        <v>6.7167626374918899E+17</v>
      </c>
      <c r="B1513" t="s">
        <v>5134</v>
      </c>
      <c r="C1513" t="s">
        <v>10</v>
      </c>
      <c r="D1513" t="s">
        <v>2620</v>
      </c>
      <c r="E1513" t="s">
        <v>2621</v>
      </c>
      <c r="G1513" s="1">
        <v>42339.544849537036</v>
      </c>
    </row>
    <row r="1514" spans="1:8">
      <c r="A1514">
        <v>6.7152598489445504E+17</v>
      </c>
      <c r="B1514" t="s">
        <v>5134</v>
      </c>
      <c r="C1514" t="s">
        <v>10</v>
      </c>
      <c r="D1514" t="s">
        <v>2620</v>
      </c>
      <c r="E1514" t="s">
        <v>2622</v>
      </c>
      <c r="G1514" s="1">
        <v>42339.130150462966</v>
      </c>
    </row>
    <row r="1515" spans="1:8">
      <c r="A1515">
        <v>4.63420656957128E+17</v>
      </c>
      <c r="B1515" t="s">
        <v>5134</v>
      </c>
      <c r="C1515" t="s">
        <v>10</v>
      </c>
      <c r="D1515" t="s">
        <v>2620</v>
      </c>
      <c r="E1515" t="s">
        <v>2623</v>
      </c>
      <c r="G1515" s="1">
        <v>41764.868854166663</v>
      </c>
    </row>
    <row r="1516" spans="1:8">
      <c r="A1516">
        <v>4.34446556603768E+17</v>
      </c>
      <c r="B1516" t="s">
        <v>5135</v>
      </c>
      <c r="C1516" t="s">
        <v>10</v>
      </c>
      <c r="D1516" t="s">
        <v>2620</v>
      </c>
      <c r="E1516" t="s">
        <v>2624</v>
      </c>
      <c r="G1516" s="1">
        <v>41684.915567129632</v>
      </c>
    </row>
    <row r="1517" spans="1:8">
      <c r="A1517">
        <v>2.2458449938259101E+17</v>
      </c>
      <c r="B1517" t="s">
        <v>5134</v>
      </c>
      <c r="C1517" t="s">
        <v>10</v>
      </c>
      <c r="D1517" t="s">
        <v>2620</v>
      </c>
      <c r="E1517" t="e">
        <f>_xlfn.SINGLE(USAirways arrived in SNA. never waited longer for priority bags in My life. looks like _xlfn.SINGLE(united wins My business.))</f>
        <v>#NAME?</v>
      </c>
      <c r="G1517" s="1">
        <v>41105.806608796294</v>
      </c>
    </row>
    <row r="1518" spans="1:8">
      <c r="A1518">
        <v>8.1157709224891494E+17</v>
      </c>
      <c r="B1518" t="s">
        <v>5134</v>
      </c>
      <c r="C1518" t="s">
        <v>18</v>
      </c>
      <c r="D1518" t="s">
        <v>2625</v>
      </c>
      <c r="E1518" t="s">
        <v>172</v>
      </c>
      <c r="G1518" s="1">
        <v>42725.597581018519</v>
      </c>
    </row>
    <row r="1519" spans="1:8">
      <c r="A1519">
        <v>5.8799391825756902E+17</v>
      </c>
      <c r="B1519" t="s">
        <v>5134</v>
      </c>
      <c r="C1519" t="s">
        <v>7</v>
      </c>
      <c r="D1519" t="s">
        <v>2626</v>
      </c>
      <c r="E1519" t="s">
        <v>2627</v>
      </c>
      <c r="F1519" t="s">
        <v>2628</v>
      </c>
      <c r="G1519" s="1">
        <v>42108.625567129631</v>
      </c>
      <c r="H1519" t="s">
        <v>145</v>
      </c>
    </row>
    <row r="1520" spans="1:8">
      <c r="A1520">
        <v>5.2104739877763002E+17</v>
      </c>
      <c r="B1520" t="s">
        <v>5135</v>
      </c>
      <c r="C1520" t="s">
        <v>7</v>
      </c>
      <c r="D1520" t="s">
        <v>2626</v>
      </c>
      <c r="E1520" t="s">
        <v>2629</v>
      </c>
      <c r="F1520" t="s">
        <v>2630</v>
      </c>
      <c r="G1520" s="1">
        <v>41923.888368055559</v>
      </c>
      <c r="H1520" t="s">
        <v>564</v>
      </c>
    </row>
    <row r="1521" spans="1:8">
      <c r="A1521">
        <v>9.2265435716592794E+17</v>
      </c>
      <c r="B1521" t="s">
        <v>5134</v>
      </c>
      <c r="C1521" t="s">
        <v>41</v>
      </c>
      <c r="D1521" t="s">
        <v>2631</v>
      </c>
      <c r="E1521" t="s">
        <v>2632</v>
      </c>
      <c r="F1521" t="s">
        <v>2633</v>
      </c>
      <c r="G1521" s="1">
        <v>43032.112442129626</v>
      </c>
      <c r="H1521" t="s">
        <v>2634</v>
      </c>
    </row>
    <row r="1522" spans="1:8">
      <c r="A1522">
        <v>3.5714362092040998E+17</v>
      </c>
      <c r="B1522" t="s">
        <v>5134</v>
      </c>
      <c r="C1522" t="s">
        <v>41</v>
      </c>
      <c r="D1522" t="s">
        <v>2635</v>
      </c>
      <c r="E1522" t="s">
        <v>2636</v>
      </c>
      <c r="G1522" s="1">
        <v>41471.600104166668</v>
      </c>
    </row>
    <row r="1523" spans="1:8">
      <c r="A1523">
        <v>5.7294420093468602E+17</v>
      </c>
      <c r="B1523" t="s">
        <v>5134</v>
      </c>
      <c r="C1523" t="s">
        <v>7</v>
      </c>
      <c r="D1523" t="s">
        <v>2637</v>
      </c>
      <c r="E1523" t="s">
        <v>2638</v>
      </c>
      <c r="G1523" s="1">
        <v>42067.096250000002</v>
      </c>
    </row>
    <row r="1524" spans="1:8">
      <c r="A1524">
        <v>4.2572390015711603E+17</v>
      </c>
      <c r="B1524" t="s">
        <v>5134</v>
      </c>
      <c r="C1524" t="s">
        <v>41</v>
      </c>
      <c r="D1524" t="s">
        <v>2637</v>
      </c>
      <c r="E1524" t="s">
        <v>2639</v>
      </c>
      <c r="G1524" s="1">
        <v>41660.845625000002</v>
      </c>
    </row>
    <row r="1525" spans="1:8">
      <c r="A1525">
        <v>8.0760567044710797E+17</v>
      </c>
      <c r="B1525" t="s">
        <v>5134</v>
      </c>
      <c r="C1525" t="s">
        <v>10</v>
      </c>
      <c r="D1525" t="s">
        <v>2640</v>
      </c>
      <c r="E1525" t="s">
        <v>2641</v>
      </c>
      <c r="G1525" s="1">
        <v>42714.638553240744</v>
      </c>
    </row>
    <row r="1526" spans="1:8">
      <c r="A1526">
        <v>8.2875830084596096E+17</v>
      </c>
      <c r="B1526" t="s">
        <v>5134</v>
      </c>
      <c r="C1526" t="s">
        <v>15</v>
      </c>
      <c r="D1526" t="s">
        <v>2642</v>
      </c>
      <c r="E1526" t="e">
        <f>_xlfn.SINGLE(SouthwestAir well), What can you do for me?</f>
        <v>#NAME?</v>
      </c>
      <c r="F1526" t="s">
        <v>265</v>
      </c>
      <c r="G1526" s="1">
        <v>42773.008692129632</v>
      </c>
      <c r="H1526" t="s">
        <v>266</v>
      </c>
    </row>
    <row r="1527" spans="1:8">
      <c r="A1527">
        <v>8.5161116048710797E+17</v>
      </c>
      <c r="B1527" t="s">
        <v>5134</v>
      </c>
      <c r="C1527" t="s">
        <v>10</v>
      </c>
      <c r="D1527" t="s">
        <v>2643</v>
      </c>
      <c r="E1527" t="s">
        <v>2644</v>
      </c>
      <c r="G1527" s="1">
        <v>42836.070567129631</v>
      </c>
    </row>
    <row r="1528" spans="1:8">
      <c r="A1528">
        <v>8.04203253386752E+17</v>
      </c>
      <c r="B1528" t="s">
        <v>5134</v>
      </c>
      <c r="C1528" t="s">
        <v>7</v>
      </c>
      <c r="D1528" t="s">
        <v>2645</v>
      </c>
      <c r="E1528" t="s">
        <v>2646</v>
      </c>
      <c r="F1528" t="s">
        <v>2647</v>
      </c>
      <c r="G1528" s="1">
        <v>42705.249664351853</v>
      </c>
      <c r="H1528" t="s">
        <v>351</v>
      </c>
    </row>
    <row r="1529" spans="1:8">
      <c r="A1529">
        <v>8.0379354347077606E+17</v>
      </c>
      <c r="B1529" t="s">
        <v>5134</v>
      </c>
      <c r="C1529" t="s">
        <v>7</v>
      </c>
      <c r="D1529" t="s">
        <v>2645</v>
      </c>
      <c r="E1529" t="s">
        <v>2648</v>
      </c>
      <c r="G1529" s="1">
        <v>42704.119085648148</v>
      </c>
    </row>
    <row r="1530" spans="1:8">
      <c r="A1530">
        <v>8.9028647477572403E+17</v>
      </c>
      <c r="B1530" t="s">
        <v>5134</v>
      </c>
      <c r="C1530" t="s">
        <v>15</v>
      </c>
      <c r="D1530" t="s">
        <v>2649</v>
      </c>
      <c r="E1530" t="s">
        <v>2650</v>
      </c>
      <c r="F1530" t="s">
        <v>2073</v>
      </c>
      <c r="G1530" s="1">
        <v>42942.79409722222</v>
      </c>
      <c r="H1530" t="s">
        <v>2074</v>
      </c>
    </row>
    <row r="1531" spans="1:8">
      <c r="A1531">
        <v>7.2603282889966694E+17</v>
      </c>
      <c r="B1531" t="s">
        <v>5134</v>
      </c>
      <c r="C1531" t="s">
        <v>7</v>
      </c>
      <c r="D1531" t="s">
        <v>2649</v>
      </c>
      <c r="E1531" t="s">
        <v>2651</v>
      </c>
      <c r="F1531" t="s">
        <v>2652</v>
      </c>
      <c r="G1531" s="1">
        <v>42489.540393518517</v>
      </c>
      <c r="H1531" t="s">
        <v>2653</v>
      </c>
    </row>
    <row r="1532" spans="1:8">
      <c r="A1532">
        <v>7.0516013405876595E+17</v>
      </c>
      <c r="B1532" t="s">
        <v>5134</v>
      </c>
      <c r="C1532" t="s">
        <v>7</v>
      </c>
      <c r="D1532" t="s">
        <v>2649</v>
      </c>
      <c r="E1532" t="s">
        <v>2654</v>
      </c>
      <c r="F1532" t="s">
        <v>782</v>
      </c>
      <c r="G1532" s="1">
        <v>42431.942719907405</v>
      </c>
      <c r="H1532" t="s">
        <v>564</v>
      </c>
    </row>
    <row r="1533" spans="1:8">
      <c r="A1533">
        <v>9.2643848690258701E+17</v>
      </c>
      <c r="B1533" t="s">
        <v>5134</v>
      </c>
      <c r="C1533" t="s">
        <v>18</v>
      </c>
      <c r="D1533" t="s">
        <v>2655</v>
      </c>
      <c r="E1533" t="e">
        <f>Delta I just simply respond \u201cyall Still gonna get on the plane right?\u201d</f>
        <v>#NAME?</v>
      </c>
      <c r="G1533" s="1">
        <v>43042.554652777777</v>
      </c>
    </row>
    <row r="1534" spans="1:8">
      <c r="A1534">
        <v>9.0650257925281306E+17</v>
      </c>
      <c r="B1534" t="s">
        <v>5134</v>
      </c>
      <c r="C1534" t="s">
        <v>18</v>
      </c>
      <c r="D1534" t="s">
        <v>2655</v>
      </c>
      <c r="E1534" t="s">
        <v>2656</v>
      </c>
      <c r="G1534" s="1">
        <v>42987.542025462964</v>
      </c>
    </row>
    <row r="1535" spans="1:8">
      <c r="A1535">
        <v>4424284411</v>
      </c>
      <c r="B1535" t="s">
        <v>5134</v>
      </c>
      <c r="C1535" t="s">
        <v>15</v>
      </c>
      <c r="D1535" t="s">
        <v>2657</v>
      </c>
      <c r="E1535" t="s">
        <v>2658</v>
      </c>
      <c r="G1535" s="1">
        <v>40083.832256944443</v>
      </c>
    </row>
    <row r="1536" spans="1:8">
      <c r="A1536">
        <v>1575016794</v>
      </c>
      <c r="B1536" t="s">
        <v>5134</v>
      </c>
      <c r="C1536" t="s">
        <v>15</v>
      </c>
      <c r="D1536" t="s">
        <v>2657</v>
      </c>
      <c r="E1536" t="s">
        <v>2659</v>
      </c>
      <c r="G1536" s="1">
        <v>39924.580104166664</v>
      </c>
    </row>
    <row r="1537" spans="1:8">
      <c r="A1537">
        <v>9.1891232437899597E+17</v>
      </c>
      <c r="B1537" t="s">
        <v>5134</v>
      </c>
      <c r="C1537" t="s">
        <v>7</v>
      </c>
      <c r="D1537" t="s">
        <v>2660</v>
      </c>
      <c r="E1537" t="e">
        <f>AmericanAir sent Another</f>
        <v>#NAME?</v>
      </c>
      <c r="G1537" s="1">
        <v>43021.786400462966</v>
      </c>
    </row>
    <row r="1538" spans="1:8">
      <c r="A1538">
        <v>6.11198998125264E+17</v>
      </c>
      <c r="B1538" t="s">
        <v>5134</v>
      </c>
      <c r="C1538" t="s">
        <v>41</v>
      </c>
      <c r="D1538" t="s">
        <v>2661</v>
      </c>
      <c r="E1538" t="s">
        <v>2662</v>
      </c>
      <c r="G1538" s="1">
        <v>42172.659386574072</v>
      </c>
    </row>
    <row r="1539" spans="1:8">
      <c r="A1539">
        <v>3.65280393009696E+17</v>
      </c>
      <c r="B1539" t="s">
        <v>5134</v>
      </c>
      <c r="C1539" t="s">
        <v>18</v>
      </c>
      <c r="D1539" t="s">
        <v>2661</v>
      </c>
      <c r="E1539" t="s">
        <v>2663</v>
      </c>
      <c r="G1539" s="1">
        <v>41494.053310185183</v>
      </c>
    </row>
    <row r="1540" spans="1:8">
      <c r="A1540">
        <v>3.6521746264975699E+17</v>
      </c>
      <c r="B1540" t="s">
        <v>5135</v>
      </c>
      <c r="C1540" t="s">
        <v>18</v>
      </c>
      <c r="D1540" t="s">
        <v>2661</v>
      </c>
      <c r="E1540" t="s">
        <v>2664</v>
      </c>
      <c r="G1540" s="1">
        <v>41493.879664351851</v>
      </c>
    </row>
    <row r="1541" spans="1:8">
      <c r="A1541">
        <v>8.0393941745081101E+17</v>
      </c>
      <c r="B1541" t="s">
        <v>5135</v>
      </c>
      <c r="C1541" t="s">
        <v>7</v>
      </c>
      <c r="D1541" t="s">
        <v>2665</v>
      </c>
      <c r="E1541" t="e">
        <f>_xlfn.SINGLE(AmericanAir _xlfn.SINGLE(Mastercard  thank you for these [10]!\U0001f44f\U0001f44f))</f>
        <v>#NAME?</v>
      </c>
      <c r="G1541" s="1">
        <v>42704.521620370368</v>
      </c>
    </row>
    <row r="1542" spans="1:8">
      <c r="A1542">
        <v>3.2286565106254598E+17</v>
      </c>
      <c r="B1542" t="s">
        <v>5134</v>
      </c>
      <c r="C1542" t="s">
        <v>7</v>
      </c>
      <c r="D1542" t="s">
        <v>2666</v>
      </c>
      <c r="E1542" t="e">
        <f>_xlfn.SINGLE(bobfromomaha _xlfn.SINGLE(AmericanAir they have a monopoly to LatAm)), so you\u2019re stuck with them.Claim to have better sched out of MIA but its their sch.</f>
        <v>#NAME?</v>
      </c>
      <c r="G1542" s="1">
        <v>41377.010925925926</v>
      </c>
    </row>
    <row r="1543" spans="1:8">
      <c r="A1543">
        <v>3.22856094139576E+17</v>
      </c>
      <c r="B1543" t="s">
        <v>5134</v>
      </c>
      <c r="C1543" t="s">
        <v>7</v>
      </c>
      <c r="D1543" t="s">
        <v>2666</v>
      </c>
      <c r="E1543" t="s">
        <v>2667</v>
      </c>
      <c r="G1543" s="1">
        <v>41376.984548611108</v>
      </c>
    </row>
    <row r="1544" spans="1:8">
      <c r="A1544">
        <v>7.9746446331418598E+17</v>
      </c>
      <c r="B1544" t="s">
        <v>5134</v>
      </c>
      <c r="C1544" t="s">
        <v>7</v>
      </c>
      <c r="D1544" t="s">
        <v>2668</v>
      </c>
      <c r="E1544" t="e">
        <f>_xlfn.SINGLE(AmericanAir an hr on the runway traveling to _xlfn.SINGLE(usvirginislands do you Really think Anyone cares about food?))</f>
        <v>#NAME?</v>
      </c>
      <c r="F1544" t="s">
        <v>2669</v>
      </c>
      <c r="G1544" s="1">
        <v>42686.654143518521</v>
      </c>
      <c r="H1544" t="s">
        <v>262</v>
      </c>
    </row>
    <row r="1545" spans="1:8">
      <c r="A1545">
        <v>8.7432244413121306E+17</v>
      </c>
      <c r="B1545" t="s">
        <v>5134</v>
      </c>
      <c r="C1545" t="s">
        <v>18</v>
      </c>
      <c r="D1545" t="s">
        <v>2670</v>
      </c>
      <c r="E1545" t="s">
        <v>2671</v>
      </c>
      <c r="G1545" s="1">
        <v>42898.741770833331</v>
      </c>
    </row>
    <row r="1546" spans="1:8">
      <c r="A1546">
        <v>8.86047605511344E+17</v>
      </c>
      <c r="B1546" t="s">
        <v>5134</v>
      </c>
      <c r="C1546" t="s">
        <v>10</v>
      </c>
      <c r="D1546" t="s">
        <v>2672</v>
      </c>
      <c r="E1546" t="s">
        <v>37</v>
      </c>
      <c r="G1546" s="1">
        <v>42931.097048611111</v>
      </c>
    </row>
    <row r="1547" spans="1:8">
      <c r="A1547">
        <v>8.5164081875042701E+17</v>
      </c>
      <c r="B1547" t="s">
        <v>5134</v>
      </c>
      <c r="C1547" t="s">
        <v>10</v>
      </c>
      <c r="D1547" t="s">
        <v>2673</v>
      </c>
      <c r="E1547" t="s">
        <v>887</v>
      </c>
      <c r="G1547" s="1">
        <v>42836.152407407404</v>
      </c>
    </row>
    <row r="1548" spans="1:8">
      <c r="A1548">
        <v>7.3341632024335898E+17</v>
      </c>
      <c r="B1548" t="s">
        <v>5135</v>
      </c>
      <c r="C1548" t="s">
        <v>10</v>
      </c>
      <c r="D1548" t="s">
        <v>2674</v>
      </c>
      <c r="E1548" t="s">
        <v>2675</v>
      </c>
      <c r="G1548" s="1">
        <v>42509.914942129632</v>
      </c>
    </row>
    <row r="1549" spans="1:8">
      <c r="A1549">
        <v>7.7404778206784294E+17</v>
      </c>
      <c r="B1549" t="s">
        <v>5134</v>
      </c>
      <c r="C1549" t="s">
        <v>7</v>
      </c>
      <c r="D1549" t="s">
        <v>2676</v>
      </c>
      <c r="E1549" t="s">
        <v>2677</v>
      </c>
      <c r="G1549" s="1">
        <v>42622.036423611113</v>
      </c>
    </row>
    <row r="1550" spans="1:8">
      <c r="A1550">
        <v>8.4656450880180595E+17</v>
      </c>
      <c r="B1550" t="s">
        <v>5134</v>
      </c>
      <c r="C1550" t="s">
        <v>18</v>
      </c>
      <c r="D1550" t="s">
        <v>2678</v>
      </c>
      <c r="E1550" t="e">
        <f>Delta are you Also going to let me fly free as a representative of your airline? it Sounds like thats What yor saying.</f>
        <v>#NAME?</v>
      </c>
      <c r="G1550" s="1">
        <v>42822.144456018519</v>
      </c>
    </row>
    <row r="1551" spans="1:8">
      <c r="A1551">
        <v>8.3157845194965402E+17</v>
      </c>
      <c r="B1551" t="s">
        <v>5135</v>
      </c>
      <c r="C1551" t="s">
        <v>15</v>
      </c>
      <c r="D1551" t="s">
        <v>2679</v>
      </c>
      <c r="E1551" t="s">
        <v>2680</v>
      </c>
      <c r="F1551" t="s">
        <v>265</v>
      </c>
      <c r="G1551" s="1">
        <v>42780.790821759256</v>
      </c>
      <c r="H1551" t="s">
        <v>266</v>
      </c>
    </row>
    <row r="1552" spans="1:8">
      <c r="A1552">
        <v>8.5720925834927296E+17</v>
      </c>
      <c r="B1552" t="s">
        <v>5134</v>
      </c>
      <c r="C1552" t="s">
        <v>10</v>
      </c>
      <c r="D1552" t="s">
        <v>2681</v>
      </c>
      <c r="E1552" t="s">
        <v>2682</v>
      </c>
      <c r="G1552" s="1">
        <v>42851.518379629626</v>
      </c>
    </row>
    <row r="1553" spans="1:8">
      <c r="A1553">
        <v>5.2150293736616301E+17</v>
      </c>
      <c r="B1553" t="s">
        <v>5134</v>
      </c>
      <c r="C1553" t="s">
        <v>18</v>
      </c>
      <c r="D1553" t="s">
        <v>2683</v>
      </c>
      <c r="E1553" t="e">
        <f>_xlfn.SINGLE(Delta should be embarassed by their operational inconsistencies), apathetic employees, and poor overall Customer Experience _xlfn.SINGLE(DeltaAssist)</f>
        <v>#NAME?</v>
      </c>
      <c r="G1553" s="1">
        <v>41925.145405092589</v>
      </c>
    </row>
    <row r="1554" spans="1:8">
      <c r="A1554">
        <v>5.19191550187024E+17</v>
      </c>
      <c r="B1554" t="s">
        <v>5134</v>
      </c>
      <c r="C1554" t="s">
        <v>10</v>
      </c>
      <c r="D1554" t="s">
        <v>2684</v>
      </c>
      <c r="E1554" t="s">
        <v>2685</v>
      </c>
      <c r="G1554" s="1">
        <v>41918.767199074071</v>
      </c>
    </row>
    <row r="1555" spans="1:8">
      <c r="A1555">
        <v>9.2106531213671194E+17</v>
      </c>
      <c r="B1555" t="s">
        <v>5135</v>
      </c>
      <c r="C1555" t="s">
        <v>7</v>
      </c>
      <c r="D1555" t="s">
        <v>2686</v>
      </c>
      <c r="E1555" t="s">
        <v>2687</v>
      </c>
      <c r="G1555" s="1">
        <v>43027.727511574078</v>
      </c>
    </row>
    <row r="1556" spans="1:8">
      <c r="A1556">
        <v>9.0666670278349594E+17</v>
      </c>
      <c r="B1556" t="s">
        <v>5134</v>
      </c>
      <c r="C1556" t="s">
        <v>7</v>
      </c>
      <c r="D1556" t="s">
        <v>2686</v>
      </c>
      <c r="E1556" t="s">
        <v>2688</v>
      </c>
      <c r="G1556" s="1">
        <v>42987.99491898148</v>
      </c>
    </row>
    <row r="1557" spans="1:8">
      <c r="A1557">
        <v>8.9538383796166605E+17</v>
      </c>
      <c r="B1557" t="s">
        <v>5134</v>
      </c>
      <c r="C1557" t="s">
        <v>7</v>
      </c>
      <c r="D1557" t="s">
        <v>2686</v>
      </c>
      <c r="E1557" t="s">
        <v>2689</v>
      </c>
      <c r="G1557" s="1">
        <v>42956.860150462962</v>
      </c>
    </row>
    <row r="1558" spans="1:8">
      <c r="A1558">
        <v>8.8895828292413798E+17</v>
      </c>
      <c r="B1558" t="s">
        <v>5134</v>
      </c>
      <c r="C1558" t="s">
        <v>18</v>
      </c>
      <c r="D1558" t="s">
        <v>2686</v>
      </c>
      <c r="E1558" t="s">
        <v>2690</v>
      </c>
      <c r="G1558" s="1">
        <v>42939.128993055558</v>
      </c>
    </row>
    <row r="1559" spans="1:8">
      <c r="A1559">
        <v>8.3697398644986995E+17</v>
      </c>
      <c r="B1559" t="s">
        <v>5135</v>
      </c>
      <c r="C1559" t="s">
        <v>38</v>
      </c>
      <c r="D1559" t="s">
        <v>2691</v>
      </c>
      <c r="E1559" t="s">
        <v>2692</v>
      </c>
      <c r="F1559" t="s">
        <v>2693</v>
      </c>
      <c r="G1559" s="1">
        <v>42795.679664351854</v>
      </c>
      <c r="H1559" t="s">
        <v>266</v>
      </c>
    </row>
    <row r="1560" spans="1:8">
      <c r="A1560">
        <v>8.1638920133168704E+17</v>
      </c>
      <c r="B1560" t="s">
        <v>5134</v>
      </c>
      <c r="C1560" t="s">
        <v>7</v>
      </c>
      <c r="D1560" t="s">
        <v>2691</v>
      </c>
      <c r="E1560" t="s">
        <v>2694</v>
      </c>
      <c r="F1560" t="s">
        <v>2695</v>
      </c>
      <c r="G1560" s="1">
        <v>42738.876481481479</v>
      </c>
      <c r="H1560" t="s">
        <v>381</v>
      </c>
    </row>
    <row r="1561" spans="1:8">
      <c r="A1561">
        <v>7.0161592852249805E+17</v>
      </c>
      <c r="B1561" t="s">
        <v>5135</v>
      </c>
      <c r="C1561" t="s">
        <v>15</v>
      </c>
      <c r="D1561" t="s">
        <v>2691</v>
      </c>
      <c r="E1561" t="s">
        <v>2696</v>
      </c>
      <c r="F1561" t="s">
        <v>2697</v>
      </c>
      <c r="G1561" s="1">
        <v>42422.162581018521</v>
      </c>
      <c r="H1561" t="s">
        <v>280</v>
      </c>
    </row>
    <row r="1562" spans="1:8">
      <c r="A1562">
        <v>6.8196641440453402E+17</v>
      </c>
      <c r="B1562" t="s">
        <v>5135</v>
      </c>
      <c r="C1562" t="s">
        <v>7</v>
      </c>
      <c r="D1562" t="s">
        <v>2691</v>
      </c>
      <c r="E1562" t="s">
        <v>2698</v>
      </c>
      <c r="G1562" s="1">
        <v>42367.940254629626</v>
      </c>
    </row>
    <row r="1563" spans="1:8">
      <c r="A1563">
        <v>6.4137276146258304E+17</v>
      </c>
      <c r="B1563" t="s">
        <v>5134</v>
      </c>
      <c r="C1563" t="s">
        <v>10</v>
      </c>
      <c r="D1563" t="s">
        <v>2691</v>
      </c>
      <c r="E1563" t="s">
        <v>2699</v>
      </c>
      <c r="F1563" t="s">
        <v>2700</v>
      </c>
      <c r="G1563" s="1">
        <v>42255.923113425924</v>
      </c>
      <c r="H1563" t="s">
        <v>363</v>
      </c>
    </row>
    <row r="1564" spans="1:8">
      <c r="A1564">
        <v>8.9678108756905894E+17</v>
      </c>
      <c r="B1564" t="s">
        <v>5135</v>
      </c>
      <c r="C1564" t="s">
        <v>15</v>
      </c>
      <c r="D1564" t="s">
        <v>2701</v>
      </c>
      <c r="E1564" t="s">
        <v>2702</v>
      </c>
      <c r="F1564" t="s">
        <v>1163</v>
      </c>
      <c r="G1564" s="1">
        <v>42960.715821759259</v>
      </c>
      <c r="H1564" t="s">
        <v>1164</v>
      </c>
    </row>
    <row r="1565" spans="1:8">
      <c r="A1565">
        <v>8.8674847123934003E+17</v>
      </c>
      <c r="B1565" t="s">
        <v>5134</v>
      </c>
      <c r="C1565" t="s">
        <v>18</v>
      </c>
      <c r="D1565" t="s">
        <v>2701</v>
      </c>
      <c r="E1565" t="s">
        <v>2703</v>
      </c>
      <c r="G1565" s="1">
        <v>42933.031076388892</v>
      </c>
    </row>
    <row r="1566" spans="1:8">
      <c r="A1566">
        <v>8.8668008780604198E+17</v>
      </c>
      <c r="B1566" t="s">
        <v>5134</v>
      </c>
      <c r="C1566" t="s">
        <v>18</v>
      </c>
      <c r="D1566" t="s">
        <v>2701</v>
      </c>
      <c r="E1566" t="s">
        <v>2704</v>
      </c>
      <c r="G1566" s="1">
        <v>42932.842372685183</v>
      </c>
    </row>
    <row r="1567" spans="1:8">
      <c r="A1567">
        <v>8.8636245617559501E+17</v>
      </c>
      <c r="B1567" t="s">
        <v>5134</v>
      </c>
      <c r="C1567" t="s">
        <v>18</v>
      </c>
      <c r="D1567" t="s">
        <v>2701</v>
      </c>
      <c r="E1567" t="s">
        <v>2705</v>
      </c>
      <c r="G1567" s="1">
        <v>42931.965879629628</v>
      </c>
    </row>
    <row r="1568" spans="1:8">
      <c r="A1568">
        <v>4.6051055182809901E+17</v>
      </c>
      <c r="B1568" t="s">
        <v>5134</v>
      </c>
      <c r="C1568" t="s">
        <v>7</v>
      </c>
      <c r="D1568" t="s">
        <v>2706</v>
      </c>
      <c r="E1568" t="s">
        <v>2707</v>
      </c>
      <c r="G1568" s="1">
        <v>41756.838495370372</v>
      </c>
    </row>
    <row r="1569" spans="1:8">
      <c r="A1569">
        <v>8.7142156594202598E+17</v>
      </c>
      <c r="B1569" t="s">
        <v>5134</v>
      </c>
      <c r="C1569" t="s">
        <v>18</v>
      </c>
      <c r="D1569" t="s">
        <v>2708</v>
      </c>
      <c r="E1569" t="s">
        <v>2709</v>
      </c>
      <c r="G1569" s="1">
        <v>42890.736875000002</v>
      </c>
    </row>
    <row r="1570" spans="1:8">
      <c r="A1570">
        <v>8.5159105500689203E+17</v>
      </c>
      <c r="B1570" t="s">
        <v>5134</v>
      </c>
      <c r="C1570" t="s">
        <v>10</v>
      </c>
      <c r="D1570" t="s">
        <v>2710</v>
      </c>
      <c r="E1570" t="s">
        <v>485</v>
      </c>
      <c r="G1570" s="1">
        <v>42836.015081018515</v>
      </c>
    </row>
    <row r="1571" spans="1:8">
      <c r="A1571">
        <v>5.0292087908992198E+17</v>
      </c>
      <c r="B1571" t="s">
        <v>5135</v>
      </c>
      <c r="C1571" t="s">
        <v>18</v>
      </c>
      <c r="D1571" t="s">
        <v>2711</v>
      </c>
      <c r="E1571" t="s">
        <v>2712</v>
      </c>
      <c r="G1571" s="1">
        <v>41873.868703703702</v>
      </c>
    </row>
    <row r="1572" spans="1:8">
      <c r="A1572">
        <v>8.0325799540877299E+17</v>
      </c>
      <c r="B1572" t="s">
        <v>5134</v>
      </c>
      <c r="C1572" t="s">
        <v>10</v>
      </c>
      <c r="D1572" t="s">
        <v>2713</v>
      </c>
      <c r="E1572" t="s">
        <v>2714</v>
      </c>
      <c r="F1572" t="s">
        <v>265</v>
      </c>
      <c r="G1572" s="1">
        <v>42702.641250000001</v>
      </c>
      <c r="H1572" t="s">
        <v>266</v>
      </c>
    </row>
    <row r="1573" spans="1:8">
      <c r="A1573">
        <v>7.58812322198528E+17</v>
      </c>
      <c r="B1573" t="s">
        <v>5134</v>
      </c>
      <c r="C1573" t="s">
        <v>7</v>
      </c>
      <c r="D1573" t="s">
        <v>2713</v>
      </c>
      <c r="E1573" t="s">
        <v>2715</v>
      </c>
      <c r="G1573" s="1">
        <v>42579.994560185187</v>
      </c>
    </row>
    <row r="1574" spans="1:8">
      <c r="A1574">
        <v>5.6417761891675699E+17</v>
      </c>
      <c r="B1574" t="s">
        <v>5134</v>
      </c>
      <c r="C1574" t="s">
        <v>10</v>
      </c>
      <c r="D1574" t="s">
        <v>2713</v>
      </c>
      <c r="E1574" t="s">
        <v>2716</v>
      </c>
      <c r="G1574" s="1">
        <v>42042.905092592591</v>
      </c>
    </row>
    <row r="1575" spans="1:8">
      <c r="A1575">
        <v>5.3194692436282899E+17</v>
      </c>
      <c r="B1575" t="s">
        <v>5134</v>
      </c>
      <c r="C1575" t="s">
        <v>18</v>
      </c>
      <c r="D1575" t="s">
        <v>2713</v>
      </c>
      <c r="E1575" t="s">
        <v>2717</v>
      </c>
      <c r="G1575" s="1">
        <v>41953.965324074074</v>
      </c>
    </row>
    <row r="1576" spans="1:8">
      <c r="A1576">
        <v>4.95460290134568E+17</v>
      </c>
      <c r="B1576" t="s">
        <v>5134</v>
      </c>
      <c r="C1576" t="s">
        <v>10</v>
      </c>
      <c r="D1576" t="s">
        <v>2713</v>
      </c>
      <c r="E1576" t="e">
        <f>united then she should of transferred me to the appropriate person its just Frustrating she kept going in circles with me \U0001f614</f>
        <v>#NAME?</v>
      </c>
      <c r="G1576" s="1">
        <v>41853.281400462962</v>
      </c>
    </row>
    <row r="1577" spans="1:8">
      <c r="A1577">
        <v>4.4572009202294701E+17</v>
      </c>
      <c r="B1577" t="s">
        <v>5134</v>
      </c>
      <c r="C1577" t="s">
        <v>15</v>
      </c>
      <c r="D1577" t="s">
        <v>2713</v>
      </c>
      <c r="E1577" t="s">
        <v>2718</v>
      </c>
      <c r="G1577" s="1">
        <v>41716.024594907409</v>
      </c>
    </row>
    <row r="1578" spans="1:8">
      <c r="A1578">
        <v>3.3849874065250298E+17</v>
      </c>
      <c r="B1578" t="s">
        <v>5135</v>
      </c>
      <c r="C1578" t="s">
        <v>41</v>
      </c>
      <c r="D1578" t="s">
        <v>2719</v>
      </c>
      <c r="E1578" t="s">
        <v>2720</v>
      </c>
      <c r="G1578" s="1">
        <v>41420.150034722225</v>
      </c>
    </row>
    <row r="1579" spans="1:8">
      <c r="A1579">
        <v>8.9002304429858803E+17</v>
      </c>
      <c r="B1579" t="s">
        <v>5134</v>
      </c>
      <c r="C1579" t="s">
        <v>15</v>
      </c>
      <c r="D1579" t="s">
        <v>2721</v>
      </c>
      <c r="E1579" t="s">
        <v>2722</v>
      </c>
      <c r="G1579" s="1">
        <v>42942.067175925928</v>
      </c>
    </row>
    <row r="1580" spans="1:8">
      <c r="A1580">
        <v>8.8963463944213696E+17</v>
      </c>
      <c r="B1580" t="s">
        <v>5134</v>
      </c>
      <c r="C1580" t="s">
        <v>15</v>
      </c>
      <c r="D1580" t="s">
        <v>2721</v>
      </c>
      <c r="E1580" t="s">
        <v>2723</v>
      </c>
      <c r="G1580" s="1">
        <v>42940.995381944442</v>
      </c>
    </row>
    <row r="1581" spans="1:8">
      <c r="A1581">
        <v>8.6289715467467098E+17</v>
      </c>
      <c r="B1581" t="s">
        <v>5134</v>
      </c>
      <c r="C1581" t="s">
        <v>7</v>
      </c>
      <c r="D1581" t="s">
        <v>2721</v>
      </c>
      <c r="E1581" t="e">
        <f>_xlfn.SINGLE(Lygure _xlfn.SINGLE(AmericanAir me)), too.</f>
        <v>#NAME?</v>
      </c>
      <c r="G1581" s="1">
        <v>42867.21398148148</v>
      </c>
    </row>
    <row r="1582" spans="1:8">
      <c r="A1582">
        <v>8.6065529923703603E+17</v>
      </c>
      <c r="B1582" t="s">
        <v>5134</v>
      </c>
      <c r="C1582" t="s">
        <v>15</v>
      </c>
      <c r="D1582" t="s">
        <v>2724</v>
      </c>
      <c r="E1582" t="s">
        <v>2725</v>
      </c>
      <c r="G1582" s="1">
        <v>42861.027638888889</v>
      </c>
    </row>
    <row r="1583" spans="1:8">
      <c r="A1583">
        <v>5.7550949639656198E+17</v>
      </c>
      <c r="B1583" t="s">
        <v>5135</v>
      </c>
      <c r="C1583" t="s">
        <v>10</v>
      </c>
      <c r="D1583" t="s">
        <v>2724</v>
      </c>
      <c r="E1583" t="s">
        <v>2726</v>
      </c>
      <c r="G1583" s="1">
        <v>42074.175127314818</v>
      </c>
    </row>
    <row r="1584" spans="1:8">
      <c r="A1584">
        <v>8.8580642200456294E+17</v>
      </c>
      <c r="B1584" t="s">
        <v>5134</v>
      </c>
      <c r="C1584" t="s">
        <v>7</v>
      </c>
      <c r="D1584" t="s">
        <v>2727</v>
      </c>
      <c r="E1584" t="e">
        <f>AmericanAir was that a ferry back to DFW from MCI? have fun at GDL</f>
        <v>#NAME?</v>
      </c>
      <c r="F1584" t="s">
        <v>150</v>
      </c>
      <c r="G1584" s="1">
        <v>42930.431516203702</v>
      </c>
      <c r="H1584" t="s">
        <v>151</v>
      </c>
    </row>
    <row r="1585" spans="1:8">
      <c r="A1585">
        <v>8.6963930483390003E+17</v>
      </c>
      <c r="B1585" t="s">
        <v>5135</v>
      </c>
      <c r="C1585" t="s">
        <v>18</v>
      </c>
      <c r="D1585" t="s">
        <v>2727</v>
      </c>
      <c r="E1585" t="s">
        <v>2728</v>
      </c>
      <c r="G1585" s="1">
        <v>42885.818773148145</v>
      </c>
    </row>
    <row r="1586" spans="1:8">
      <c r="A1586">
        <v>8.3306659220861696E+17</v>
      </c>
      <c r="B1586" t="s">
        <v>5134</v>
      </c>
      <c r="C1586" t="s">
        <v>18</v>
      </c>
      <c r="D1586" t="s">
        <v>2727</v>
      </c>
      <c r="E1586" t="e">
        <f>_xlfn.SINGLE(SQLRockstar _xlfn.SINGLE(Delta Military contractor infotainment.))</f>
        <v>#NAME?</v>
      </c>
      <c r="F1586" t="s">
        <v>153</v>
      </c>
      <c r="G1586" s="1">
        <v>42784.897303240738</v>
      </c>
      <c r="H1586" t="s">
        <v>154</v>
      </c>
    </row>
    <row r="1587" spans="1:8">
      <c r="A1587">
        <v>7.9707789436330304E+17</v>
      </c>
      <c r="B1587" t="s">
        <v>5134</v>
      </c>
      <c r="C1587" t="s">
        <v>7</v>
      </c>
      <c r="D1587" t="s">
        <v>2727</v>
      </c>
      <c r="E1587" t="s">
        <v>2729</v>
      </c>
      <c r="F1587" t="s">
        <v>150</v>
      </c>
      <c r="G1587" s="1">
        <v>42685.587418981479</v>
      </c>
      <c r="H1587" t="s">
        <v>151</v>
      </c>
    </row>
    <row r="1588" spans="1:8">
      <c r="A1588">
        <v>7.7859987308806899E+17</v>
      </c>
      <c r="B1588" t="s">
        <v>5134</v>
      </c>
      <c r="C1588" t="s">
        <v>18</v>
      </c>
      <c r="D1588" t="s">
        <v>2727</v>
      </c>
      <c r="E1588" t="s">
        <v>2730</v>
      </c>
      <c r="G1588" s="1">
        <v>42634.597800925927</v>
      </c>
    </row>
    <row r="1589" spans="1:8">
      <c r="A1589">
        <v>6.2940917133141606E+17</v>
      </c>
      <c r="B1589" t="s">
        <v>5134</v>
      </c>
      <c r="C1589" t="s">
        <v>15</v>
      </c>
      <c r="D1589" t="s">
        <v>2727</v>
      </c>
      <c r="E1589" t="s">
        <v>2731</v>
      </c>
      <c r="G1589" s="1">
        <v>42222.909884259258</v>
      </c>
    </row>
    <row r="1590" spans="1:8">
      <c r="A1590">
        <v>8.2252718050898701E+17</v>
      </c>
      <c r="B1590" t="s">
        <v>5134</v>
      </c>
      <c r="C1590" t="s">
        <v>7</v>
      </c>
      <c r="D1590" t="s">
        <v>2732</v>
      </c>
      <c r="E1590" t="s">
        <v>2733</v>
      </c>
      <c r="F1590" t="s">
        <v>470</v>
      </c>
      <c r="G1590" s="1">
        <v>42755.814074074071</v>
      </c>
      <c r="H1590" t="s">
        <v>471</v>
      </c>
    </row>
    <row r="1591" spans="1:8">
      <c r="A1591">
        <v>8.8697103897784294E+17</v>
      </c>
      <c r="B1591" t="s">
        <v>5134</v>
      </c>
      <c r="C1591" t="s">
        <v>15</v>
      </c>
      <c r="D1591" t="s">
        <v>2734</v>
      </c>
      <c r="E1591" t="s">
        <v>2735</v>
      </c>
      <c r="G1591" s="1">
        <v>42933.645243055558</v>
      </c>
    </row>
    <row r="1592" spans="1:8">
      <c r="A1592">
        <v>8.7404879492885197E+17</v>
      </c>
      <c r="B1592" t="s">
        <v>5134</v>
      </c>
      <c r="C1592" t="s">
        <v>18</v>
      </c>
      <c r="D1592" t="s">
        <v>2736</v>
      </c>
      <c r="E1592" t="s">
        <v>2737</v>
      </c>
      <c r="G1592" s="1">
        <v>42897.986643518518</v>
      </c>
    </row>
    <row r="1593" spans="1:8">
      <c r="A1593">
        <v>8.53382387526512E+17</v>
      </c>
      <c r="B1593" t="s">
        <v>5135</v>
      </c>
      <c r="C1593" t="s">
        <v>18</v>
      </c>
      <c r="D1593" t="s">
        <v>2738</v>
      </c>
      <c r="E1593" t="s">
        <v>2739</v>
      </c>
      <c r="F1593" t="s">
        <v>2740</v>
      </c>
      <c r="G1593" s="1">
        <v>42840.95821759259</v>
      </c>
      <c r="H1593" t="s">
        <v>14</v>
      </c>
    </row>
    <row r="1594" spans="1:8">
      <c r="A1594">
        <v>6.7831713201538598E+17</v>
      </c>
      <c r="B1594" t="s">
        <v>5134</v>
      </c>
      <c r="C1594" t="s">
        <v>15</v>
      </c>
      <c r="D1594" t="s">
        <v>2741</v>
      </c>
      <c r="E1594" t="e">
        <f>_xlfn.SINGLE(she_breezy _xlfn.SINGLE(SouthwestAir were you late???))</f>
        <v>#NAME?</v>
      </c>
      <c r="G1594" s="1">
        <v>42357.870150462964</v>
      </c>
    </row>
    <row r="1595" spans="1:8">
      <c r="A1595">
        <v>6.1784011422018701E+17</v>
      </c>
      <c r="B1595" t="s">
        <v>5134</v>
      </c>
      <c r="C1595" t="s">
        <v>15</v>
      </c>
      <c r="D1595" t="s">
        <v>2741</v>
      </c>
      <c r="E1595" t="s">
        <v>2742</v>
      </c>
      <c r="G1595" s="1">
        <v>42190.98537037037</v>
      </c>
    </row>
    <row r="1596" spans="1:8">
      <c r="A1596">
        <v>8.13499150780112E+17</v>
      </c>
      <c r="B1596" t="s">
        <v>5134</v>
      </c>
      <c r="C1596" t="s">
        <v>18</v>
      </c>
      <c r="D1596" t="s">
        <v>2743</v>
      </c>
      <c r="E1596" t="s">
        <v>172</v>
      </c>
      <c r="G1596" s="1">
        <v>42730.901458333334</v>
      </c>
    </row>
    <row r="1597" spans="1:8">
      <c r="A1597">
        <v>8.8150884618281702E+17</v>
      </c>
      <c r="B1597" t="s">
        <v>5134</v>
      </c>
      <c r="C1597" t="s">
        <v>10</v>
      </c>
      <c r="D1597" t="s">
        <v>2744</v>
      </c>
      <c r="E1597" t="s">
        <v>2745</v>
      </c>
      <c r="G1597" s="1">
        <v>42918.572465277779</v>
      </c>
    </row>
    <row r="1598" spans="1:8">
      <c r="A1598">
        <v>8.5211662904769306E+17</v>
      </c>
      <c r="B1598" t="s">
        <v>5134</v>
      </c>
      <c r="C1598" t="s">
        <v>18</v>
      </c>
      <c r="D1598" t="s">
        <v>2744</v>
      </c>
      <c r="E1598" t="s">
        <v>2746</v>
      </c>
      <c r="G1598" s="1">
        <v>42837.46539351852</v>
      </c>
    </row>
    <row r="1599" spans="1:8">
      <c r="A1599">
        <v>8.8644857831459994E+17</v>
      </c>
      <c r="B1599" t="s">
        <v>5134</v>
      </c>
      <c r="C1599" t="s">
        <v>18</v>
      </c>
      <c r="D1599" t="s">
        <v>2747</v>
      </c>
      <c r="E1599" t="s">
        <v>2748</v>
      </c>
      <c r="F1599" t="s">
        <v>2749</v>
      </c>
      <c r="G1599" s="1">
        <v>42932.203530092593</v>
      </c>
      <c r="H1599" t="s">
        <v>2750</v>
      </c>
    </row>
    <row r="1600" spans="1:8">
      <c r="A1600">
        <v>8.8454185713241203E+17</v>
      </c>
      <c r="B1600" t="s">
        <v>5134</v>
      </c>
      <c r="C1600" t="s">
        <v>7</v>
      </c>
      <c r="D1600" t="s">
        <v>2747</v>
      </c>
      <c r="E1600" t="s">
        <v>2751</v>
      </c>
      <c r="G1600" s="1">
        <v>42926.941979166666</v>
      </c>
    </row>
    <row r="1601" spans="1:8">
      <c r="A1601">
        <v>4.1639928368479802E+17</v>
      </c>
      <c r="B1601" t="s">
        <v>5134</v>
      </c>
      <c r="C1601" t="s">
        <v>10</v>
      </c>
      <c r="D1601" t="s">
        <v>2752</v>
      </c>
      <c r="E1601" t="s">
        <v>2753</v>
      </c>
      <c r="G1601" s="1">
        <v>41635.114583333336</v>
      </c>
    </row>
    <row r="1602" spans="1:8">
      <c r="A1602">
        <v>8.8669167419754394E+17</v>
      </c>
      <c r="B1602" t="s">
        <v>5134</v>
      </c>
      <c r="C1602" t="s">
        <v>10</v>
      </c>
      <c r="D1602" t="s">
        <v>2754</v>
      </c>
      <c r="E1602" t="s">
        <v>37</v>
      </c>
      <c r="G1602" s="1">
        <v>42932.874340277776</v>
      </c>
    </row>
    <row r="1603" spans="1:8">
      <c r="A1603">
        <v>8.9930583751607898E+17</v>
      </c>
      <c r="B1603" t="s">
        <v>5134</v>
      </c>
      <c r="C1603" t="s">
        <v>15</v>
      </c>
      <c r="D1603" t="s">
        <v>2755</v>
      </c>
      <c r="E1603" t="s">
        <v>2756</v>
      </c>
      <c r="G1603" s="1">
        <v>42967.682800925926</v>
      </c>
    </row>
    <row r="1604" spans="1:8">
      <c r="A1604">
        <v>8.8532971533837094E+17</v>
      </c>
      <c r="B1604" t="s">
        <v>5134</v>
      </c>
      <c r="C1604" t="s">
        <v>18</v>
      </c>
      <c r="D1604" t="s">
        <v>2757</v>
      </c>
      <c r="E1604" t="s">
        <v>2758</v>
      </c>
      <c r="G1604" s="1">
        <v>42929.116053240738</v>
      </c>
    </row>
    <row r="1605" spans="1:8">
      <c r="A1605">
        <v>8.8532966309413197E+17</v>
      </c>
      <c r="B1605" t="s">
        <v>5134</v>
      </c>
      <c r="C1605" t="s">
        <v>18</v>
      </c>
      <c r="D1605" t="s">
        <v>2757</v>
      </c>
      <c r="E1605" t="s">
        <v>2759</v>
      </c>
      <c r="G1605" s="1">
        <v>42929.115902777776</v>
      </c>
    </row>
    <row r="1606" spans="1:8">
      <c r="A1606">
        <v>8.8521806833042598E+17</v>
      </c>
      <c r="B1606" t="s">
        <v>5134</v>
      </c>
      <c r="C1606" t="s">
        <v>18</v>
      </c>
      <c r="D1606" t="s">
        <v>2757</v>
      </c>
      <c r="E1606" t="s">
        <v>2760</v>
      </c>
      <c r="G1606" s="1">
        <v>42928.807962962965</v>
      </c>
    </row>
    <row r="1607" spans="1:8">
      <c r="A1607">
        <v>8.8237183740508902E+17</v>
      </c>
      <c r="B1607" t="s">
        <v>5134</v>
      </c>
      <c r="C1607" t="s">
        <v>18</v>
      </c>
      <c r="D1607" t="s">
        <v>2757</v>
      </c>
      <c r="E1607" t="s">
        <v>2761</v>
      </c>
      <c r="G1607" s="1">
        <v>42920.953865740739</v>
      </c>
    </row>
    <row r="1608" spans="1:8">
      <c r="A1608">
        <v>8.0403385422685299E+17</v>
      </c>
      <c r="B1608" t="s">
        <v>5135</v>
      </c>
      <c r="C1608" t="s">
        <v>15</v>
      </c>
      <c r="D1608" t="s">
        <v>2762</v>
      </c>
      <c r="E1608" t="s">
        <v>2763</v>
      </c>
      <c r="G1608" s="1">
        <v>42704.782210648147</v>
      </c>
    </row>
    <row r="1609" spans="1:8">
      <c r="A1609">
        <v>8.7627700259191603E+17</v>
      </c>
      <c r="B1609" t="s">
        <v>5135</v>
      </c>
      <c r="C1609" t="s">
        <v>15</v>
      </c>
      <c r="D1609" t="s">
        <v>2764</v>
      </c>
      <c r="E1609" t="s">
        <v>2765</v>
      </c>
      <c r="F1609" t="s">
        <v>99</v>
      </c>
      <c r="G1609" s="1">
        <v>42904.135324074072</v>
      </c>
      <c r="H1609" t="s">
        <v>100</v>
      </c>
    </row>
    <row r="1610" spans="1:8">
      <c r="A1610">
        <v>8.9612845522966106E+17</v>
      </c>
      <c r="B1610" t="s">
        <v>5135</v>
      </c>
      <c r="C1610" t="s">
        <v>7</v>
      </c>
      <c r="D1610" t="s">
        <v>2766</v>
      </c>
      <c r="E1610" t="s">
        <v>2767</v>
      </c>
      <c r="G1610" s="1">
        <v>42958.914895833332</v>
      </c>
    </row>
    <row r="1611" spans="1:8">
      <c r="A1611">
        <v>8.9611297493016896E+17</v>
      </c>
      <c r="B1611" t="s">
        <v>5134</v>
      </c>
      <c r="C1611" t="s">
        <v>7</v>
      </c>
      <c r="D1611" t="s">
        <v>2766</v>
      </c>
      <c r="E1611" t="s">
        <v>2768</v>
      </c>
      <c r="G1611" s="1">
        <v>42958.872175925928</v>
      </c>
    </row>
    <row r="1612" spans="1:8">
      <c r="A1612">
        <v>4.1799325492826899E+17</v>
      </c>
      <c r="B1612" t="s">
        <v>5134</v>
      </c>
      <c r="C1612" t="s">
        <v>10</v>
      </c>
      <c r="D1612" t="s">
        <v>2766</v>
      </c>
      <c r="E1612" t="s">
        <v>2769</v>
      </c>
      <c r="G1612" s="1">
        <v>41639.513101851851</v>
      </c>
    </row>
    <row r="1613" spans="1:8">
      <c r="A1613">
        <v>3.7532728366743098E+17</v>
      </c>
      <c r="B1613" t="s">
        <v>5135</v>
      </c>
      <c r="C1613" t="s">
        <v>7</v>
      </c>
      <c r="D1613" t="s">
        <v>2766</v>
      </c>
      <c r="E1613" t="s">
        <v>2770</v>
      </c>
      <c r="G1613" s="1">
        <v>41521.777453703704</v>
      </c>
    </row>
    <row r="1614" spans="1:8">
      <c r="A1614">
        <v>9.0017763005348595E+17</v>
      </c>
      <c r="B1614" t="s">
        <v>5135</v>
      </c>
      <c r="C1614" t="s">
        <v>10</v>
      </c>
      <c r="D1614" t="s">
        <v>2771</v>
      </c>
      <c r="E1614" t="s">
        <v>2772</v>
      </c>
      <c r="G1614" s="1">
        <v>42970.088495370372</v>
      </c>
    </row>
    <row r="1615" spans="1:8">
      <c r="A1615">
        <v>9.2772415677031194E+17</v>
      </c>
      <c r="B1615" t="s">
        <v>5134</v>
      </c>
      <c r="C1615" t="s">
        <v>18</v>
      </c>
      <c r="D1615" t="s">
        <v>2773</v>
      </c>
      <c r="E1615" t="e">
        <f>Delta y\u2019all are on \U0001f525\U0001f525\U0001f525. *MOM</f>
        <v>#NAME?</v>
      </c>
      <c r="G1615" s="1">
        <v>43046.102418981478</v>
      </c>
    </row>
    <row r="1616" spans="1:8">
      <c r="A1616">
        <v>8.4548041463036301E+17</v>
      </c>
      <c r="B1616" t="s">
        <v>5135</v>
      </c>
      <c r="C1616" t="s">
        <v>18</v>
      </c>
      <c r="D1616" t="s">
        <v>2773</v>
      </c>
      <c r="E1616" t="s">
        <v>2774</v>
      </c>
      <c r="G1616" s="1">
        <v>42819.152928240743</v>
      </c>
    </row>
    <row r="1617" spans="1:8">
      <c r="A1617">
        <v>4.8941257617062701E+17</v>
      </c>
      <c r="B1617" t="s">
        <v>5135</v>
      </c>
      <c r="C1617" t="s">
        <v>18</v>
      </c>
      <c r="D1617" t="s">
        <v>2775</v>
      </c>
      <c r="E1617" t="s">
        <v>2776</v>
      </c>
      <c r="G1617" s="1">
        <v>41836.592881944445</v>
      </c>
    </row>
    <row r="1618" spans="1:8">
      <c r="A1618">
        <v>4.4588742277021197E+17</v>
      </c>
      <c r="B1618" t="s">
        <v>5134</v>
      </c>
      <c r="C1618" t="s">
        <v>15</v>
      </c>
      <c r="D1618" t="s">
        <v>2777</v>
      </c>
      <c r="E1618" t="s">
        <v>2778</v>
      </c>
      <c r="G1618" s="1">
        <v>41716.486342592594</v>
      </c>
    </row>
    <row r="1619" spans="1:8">
      <c r="A1619">
        <v>6.5506366345634995E+17</v>
      </c>
      <c r="B1619" t="s">
        <v>5134</v>
      </c>
      <c r="C1619" t="s">
        <v>15</v>
      </c>
      <c r="D1619" t="s">
        <v>2779</v>
      </c>
      <c r="E1619" t="s">
        <v>2780</v>
      </c>
      <c r="G1619" s="1">
        <v>42293.702800925923</v>
      </c>
    </row>
    <row r="1620" spans="1:8">
      <c r="A1620">
        <v>8.3424925305269798E+17</v>
      </c>
      <c r="B1620" t="s">
        <v>5134</v>
      </c>
      <c r="C1620" t="s">
        <v>7</v>
      </c>
      <c r="D1620" t="s">
        <v>2781</v>
      </c>
      <c r="E1620" t="s">
        <v>2782</v>
      </c>
      <c r="G1620" s="1">
        <v>42788.160833333335</v>
      </c>
    </row>
    <row r="1621" spans="1:8">
      <c r="A1621">
        <v>8.3424443489203802E+17</v>
      </c>
      <c r="B1621" t="s">
        <v>5134</v>
      </c>
      <c r="C1621" t="s">
        <v>7</v>
      </c>
      <c r="D1621" t="s">
        <v>2781</v>
      </c>
      <c r="E1621" t="s">
        <v>2783</v>
      </c>
      <c r="F1621" t="s">
        <v>179</v>
      </c>
      <c r="G1621" s="1">
        <v>42788.147534722222</v>
      </c>
      <c r="H1621" t="s">
        <v>180</v>
      </c>
    </row>
    <row r="1622" spans="1:8">
      <c r="A1622">
        <v>7.3342840600034496E+17</v>
      </c>
      <c r="B1622" t="s">
        <v>5135</v>
      </c>
      <c r="C1622" t="s">
        <v>18</v>
      </c>
      <c r="D1622" t="s">
        <v>2784</v>
      </c>
      <c r="E1622" t="s">
        <v>2785</v>
      </c>
      <c r="G1622" s="1">
        <v>42509.948298611111</v>
      </c>
    </row>
    <row r="1623" spans="1:8">
      <c r="A1623">
        <v>4.3322921906238202E+17</v>
      </c>
      <c r="B1623" t="s">
        <v>5135</v>
      </c>
      <c r="C1623" t="s">
        <v>18</v>
      </c>
      <c r="D1623" t="s">
        <v>2784</v>
      </c>
      <c r="E1623" t="s">
        <v>2786</v>
      </c>
      <c r="G1623" s="1">
        <v>41681.556354166663</v>
      </c>
    </row>
    <row r="1624" spans="1:8">
      <c r="A1624">
        <v>7.6952515175929395E+17</v>
      </c>
      <c r="B1624" t="s">
        <v>5135</v>
      </c>
      <c r="C1624" t="s">
        <v>41</v>
      </c>
      <c r="D1624" t="s">
        <v>2787</v>
      </c>
      <c r="E1624" t="s">
        <v>2788</v>
      </c>
      <c r="F1624" t="s">
        <v>2789</v>
      </c>
      <c r="G1624" s="1">
        <v>42609.556331018517</v>
      </c>
      <c r="H1624" t="s">
        <v>2790</v>
      </c>
    </row>
    <row r="1625" spans="1:8">
      <c r="A1625">
        <v>6.7468433540083302E+17</v>
      </c>
      <c r="B1625" t="s">
        <v>5134</v>
      </c>
      <c r="C1625" t="s">
        <v>10</v>
      </c>
      <c r="D1625" t="s">
        <v>2791</v>
      </c>
      <c r="E1625" t="s">
        <v>2792</v>
      </c>
      <c r="G1625" s="1">
        <v>42347.845543981479</v>
      </c>
    </row>
    <row r="1626" spans="1:8">
      <c r="A1626">
        <v>8.1157504039520998E+17</v>
      </c>
      <c r="B1626" t="s">
        <v>5134</v>
      </c>
      <c r="C1626" t="s">
        <v>18</v>
      </c>
      <c r="D1626" t="s">
        <v>2793</v>
      </c>
      <c r="E1626" t="s">
        <v>172</v>
      </c>
      <c r="G1626" s="1">
        <v>42725.591921296298</v>
      </c>
    </row>
    <row r="1627" spans="1:8">
      <c r="A1627">
        <v>5.2128267723252902E+17</v>
      </c>
      <c r="B1627" t="s">
        <v>5134</v>
      </c>
      <c r="C1627" t="s">
        <v>18</v>
      </c>
      <c r="D1627" t="s">
        <v>2794</v>
      </c>
      <c r="E1627" t="s">
        <v>2795</v>
      </c>
      <c r="F1627" t="s">
        <v>2796</v>
      </c>
      <c r="G1627" s="1">
        <v>41924.537604166668</v>
      </c>
      <c r="H1627" t="s">
        <v>242</v>
      </c>
    </row>
    <row r="1628" spans="1:8">
      <c r="A1628">
        <v>9.1565711365285798E+17</v>
      </c>
      <c r="B1628" t="s">
        <v>5134</v>
      </c>
      <c r="C1628" t="s">
        <v>15</v>
      </c>
      <c r="D1628" t="s">
        <v>2797</v>
      </c>
      <c r="E1628" t="s">
        <v>2798</v>
      </c>
      <c r="G1628" s="1">
        <v>43012.803726851853</v>
      </c>
    </row>
    <row r="1629" spans="1:8">
      <c r="A1629">
        <v>9.1451111737163302E+17</v>
      </c>
      <c r="B1629" t="s">
        <v>5134</v>
      </c>
      <c r="C1629" t="s">
        <v>15</v>
      </c>
      <c r="D1629" t="s">
        <v>2797</v>
      </c>
      <c r="E1629" t="s">
        <v>2799</v>
      </c>
      <c r="F1629" t="s">
        <v>420</v>
      </c>
      <c r="G1629" s="1">
        <v>43009.641377314816</v>
      </c>
      <c r="H1629" t="s">
        <v>421</v>
      </c>
    </row>
    <row r="1630" spans="1:8">
      <c r="A1630">
        <v>8.8695495932493005E+17</v>
      </c>
      <c r="B1630" t="s">
        <v>5134</v>
      </c>
      <c r="C1630" t="s">
        <v>18</v>
      </c>
      <c r="D1630" t="s">
        <v>2800</v>
      </c>
      <c r="E1630" t="s">
        <v>2801</v>
      </c>
      <c r="G1630" s="1">
        <v>42933.600868055553</v>
      </c>
    </row>
    <row r="1631" spans="1:8">
      <c r="A1631">
        <v>6.7881460926087104E+17</v>
      </c>
      <c r="B1631" t="s">
        <v>5135</v>
      </c>
      <c r="C1631" t="s">
        <v>15</v>
      </c>
      <c r="D1631" t="s">
        <v>2802</v>
      </c>
      <c r="E1631" t="s">
        <v>2803</v>
      </c>
      <c r="F1631" t="s">
        <v>2804</v>
      </c>
      <c r="G1631" s="1">
        <v>42359.242928240739</v>
      </c>
      <c r="H1631" t="s">
        <v>2805</v>
      </c>
    </row>
    <row r="1632" spans="1:8">
      <c r="A1632">
        <v>9.0091219194738598E+17</v>
      </c>
      <c r="B1632" t="s">
        <v>5134</v>
      </c>
      <c r="C1632" t="s">
        <v>18</v>
      </c>
      <c r="D1632" t="s">
        <v>2806</v>
      </c>
      <c r="E1632" t="s">
        <v>2807</v>
      </c>
      <c r="F1632" t="s">
        <v>2808</v>
      </c>
      <c r="G1632" s="1">
        <v>42972.115497685183</v>
      </c>
      <c r="H1632" t="s">
        <v>2809</v>
      </c>
    </row>
    <row r="1633" spans="1:8">
      <c r="A1633">
        <v>9.0001079007314701E+17</v>
      </c>
      <c r="B1633" t="s">
        <v>5134</v>
      </c>
      <c r="C1633" t="s">
        <v>18</v>
      </c>
      <c r="D1633" t="s">
        <v>2806</v>
      </c>
      <c r="E1633" t="s">
        <v>2810</v>
      </c>
      <c r="G1633" s="1">
        <v>42969.628101851849</v>
      </c>
    </row>
    <row r="1634" spans="1:8">
      <c r="A1634">
        <v>8.2289888072749798E+17</v>
      </c>
      <c r="B1634" t="s">
        <v>5135</v>
      </c>
      <c r="C1634" t="s">
        <v>10</v>
      </c>
      <c r="D1634" t="s">
        <v>2811</v>
      </c>
      <c r="E1634" t="s">
        <v>2812</v>
      </c>
      <c r="F1634" t="s">
        <v>2813</v>
      </c>
      <c r="G1634" s="1">
        <v>42756.839768518519</v>
      </c>
    </row>
    <row r="1635" spans="1:8">
      <c r="A1635">
        <v>8.5832234278256602E+17</v>
      </c>
      <c r="B1635" t="s">
        <v>5134</v>
      </c>
      <c r="C1635" t="s">
        <v>10</v>
      </c>
      <c r="D1635" t="s">
        <v>2814</v>
      </c>
      <c r="E1635" t="e">
        <f>_xlfn.SINGLE(stevefuson _xlfn.SINGLE(united lol This is Really gonna delay your beer drinking))</f>
        <v>#NAME?</v>
      </c>
      <c r="F1635" t="s">
        <v>2815</v>
      </c>
      <c r="G1635" s="1">
        <v>42854.589907407404</v>
      </c>
      <c r="H1635" t="s">
        <v>2816</v>
      </c>
    </row>
    <row r="1636" spans="1:8">
      <c r="A1636">
        <v>7.47018399847424E+17</v>
      </c>
      <c r="B1636" t="s">
        <v>5134</v>
      </c>
      <c r="C1636" t="s">
        <v>41</v>
      </c>
      <c r="D1636" t="s">
        <v>2817</v>
      </c>
      <c r="E1636" t="s">
        <v>2818</v>
      </c>
      <c r="F1636" t="s">
        <v>2819</v>
      </c>
      <c r="G1636" s="1">
        <v>42547.449537037035</v>
      </c>
      <c r="H1636" t="s">
        <v>2820</v>
      </c>
    </row>
    <row r="1637" spans="1:8">
      <c r="A1637">
        <v>7.1382707858033805E+17</v>
      </c>
      <c r="B1637" t="s">
        <v>5134</v>
      </c>
      <c r="C1637" t="s">
        <v>10</v>
      </c>
      <c r="D1637" t="s">
        <v>2821</v>
      </c>
      <c r="E1637" t="s">
        <v>2822</v>
      </c>
      <c r="F1637" t="s">
        <v>2823</v>
      </c>
      <c r="G1637" s="1">
        <v>42455.858935185184</v>
      </c>
      <c r="H1637" t="s">
        <v>443</v>
      </c>
    </row>
    <row r="1638" spans="1:8">
      <c r="A1638">
        <v>8.2942117722764006E+17</v>
      </c>
      <c r="B1638" t="s">
        <v>5134</v>
      </c>
      <c r="C1638" t="s">
        <v>38</v>
      </c>
      <c r="D1638" t="s">
        <v>2824</v>
      </c>
      <c r="E1638" t="e">
        <f>VirginAmerica are you seriously responding to people who asked after me? am I ever going to get off hold Or be able to change My flight?</f>
        <v>#NAME?</v>
      </c>
      <c r="F1638" t="s">
        <v>310</v>
      </c>
      <c r="G1638" s="1">
        <v>42774.837881944448</v>
      </c>
      <c r="H1638" t="s">
        <v>311</v>
      </c>
    </row>
    <row r="1639" spans="1:8">
      <c r="A1639">
        <v>9.1958366785238195E+17</v>
      </c>
      <c r="B1639" t="s">
        <v>5135</v>
      </c>
      <c r="C1639" t="s">
        <v>18</v>
      </c>
      <c r="D1639" t="s">
        <v>2825</v>
      </c>
      <c r="E1639" t="s">
        <v>2826</v>
      </c>
      <c r="G1639" s="1">
        <v>43023.638958333337</v>
      </c>
    </row>
    <row r="1640" spans="1:8">
      <c r="A1640">
        <v>9.2574450109574298E+17</v>
      </c>
      <c r="B1640" t="s">
        <v>5134</v>
      </c>
      <c r="C1640" t="s">
        <v>7</v>
      </c>
      <c r="D1640" t="s">
        <v>2827</v>
      </c>
      <c r="E1640" t="s">
        <v>2828</v>
      </c>
      <c r="G1640" s="1">
        <v>43040.639618055553</v>
      </c>
    </row>
    <row r="1641" spans="1:8">
      <c r="A1641">
        <v>7.7031499273837299E+17</v>
      </c>
      <c r="B1641" t="s">
        <v>5134</v>
      </c>
      <c r="C1641" t="s">
        <v>10</v>
      </c>
      <c r="D1641" t="s">
        <v>2829</v>
      </c>
      <c r="E1641" t="s">
        <v>2830</v>
      </c>
      <c r="G1641" s="1">
        <v>42611.735879629632</v>
      </c>
    </row>
    <row r="1642" spans="1:8">
      <c r="A1642">
        <v>7.7722865527776794E+17</v>
      </c>
      <c r="B1642" t="s">
        <v>5135</v>
      </c>
      <c r="C1642" t="s">
        <v>7</v>
      </c>
      <c r="D1642" t="s">
        <v>2831</v>
      </c>
      <c r="E1642" t="s">
        <v>2832</v>
      </c>
      <c r="G1642" s="1">
        <v>42630.813958333332</v>
      </c>
    </row>
    <row r="1643" spans="1:8">
      <c r="A1643">
        <v>8.1155320243702899E+17</v>
      </c>
      <c r="B1643" t="s">
        <v>5134</v>
      </c>
      <c r="C1643" t="s">
        <v>18</v>
      </c>
      <c r="D1643" t="s">
        <v>2833</v>
      </c>
      <c r="E1643" t="s">
        <v>172</v>
      </c>
      <c r="G1643" s="1">
        <v>42725.531666666669</v>
      </c>
    </row>
    <row r="1644" spans="1:8">
      <c r="A1644">
        <v>8.7805551874020096E+17</v>
      </c>
      <c r="B1644" t="s">
        <v>5134</v>
      </c>
      <c r="C1644" t="s">
        <v>10</v>
      </c>
      <c r="D1644" t="s">
        <v>2834</v>
      </c>
      <c r="E1644" t="s">
        <v>2835</v>
      </c>
      <c r="G1644" s="1">
        <v>42909.043090277781</v>
      </c>
    </row>
    <row r="1645" spans="1:8">
      <c r="A1645">
        <v>8.6934549847334502E+17</v>
      </c>
      <c r="B1645" t="s">
        <v>5135</v>
      </c>
      <c r="C1645" t="s">
        <v>18</v>
      </c>
      <c r="D1645" t="s">
        <v>2834</v>
      </c>
      <c r="E1645" t="s">
        <v>2836</v>
      </c>
      <c r="G1645" s="1">
        <v>42885.008020833331</v>
      </c>
    </row>
    <row r="1646" spans="1:8">
      <c r="A1646">
        <v>1.94439463881973E+16</v>
      </c>
      <c r="B1646" t="s">
        <v>5134</v>
      </c>
      <c r="C1646" t="s">
        <v>18</v>
      </c>
      <c r="D1646" t="s">
        <v>2837</v>
      </c>
      <c r="E1646" t="e">
        <f>Delta is making me so upset that I cannot get through to them on the phone Or on their website and is offering communication whatsoever. F</f>
        <v>#NAME?</v>
      </c>
      <c r="G1646" s="1">
        <v>40539.726527777777</v>
      </c>
    </row>
    <row r="1647" spans="1:8">
      <c r="A1647">
        <v>9.1161782069747302E+17</v>
      </c>
      <c r="B1647" t="s">
        <v>5134</v>
      </c>
      <c r="C1647" t="s">
        <v>15</v>
      </c>
      <c r="D1647" t="s">
        <v>2838</v>
      </c>
      <c r="E1647" t="s">
        <v>2839</v>
      </c>
      <c r="F1647" t="s">
        <v>2840</v>
      </c>
      <c r="G1647" s="1">
        <v>43001.657407407409</v>
      </c>
      <c r="H1647" t="s">
        <v>2841</v>
      </c>
    </row>
    <row r="1648" spans="1:8">
      <c r="A1648">
        <v>6.8168199982474803E+17</v>
      </c>
      <c r="B1648" t="s">
        <v>5134</v>
      </c>
      <c r="C1648" t="s">
        <v>15</v>
      </c>
      <c r="D1648" t="s">
        <v>2838</v>
      </c>
      <c r="E1648" t="s">
        <v>2842</v>
      </c>
      <c r="F1648" t="s">
        <v>2840</v>
      </c>
      <c r="G1648" s="1">
        <v>42367.155416666668</v>
      </c>
      <c r="H1648" t="s">
        <v>2841</v>
      </c>
    </row>
    <row r="1649" spans="1:8">
      <c r="A1649">
        <v>8.8601897599338394E+17</v>
      </c>
      <c r="B1649" t="s">
        <v>5134</v>
      </c>
      <c r="C1649" t="s">
        <v>10</v>
      </c>
      <c r="D1649" t="s">
        <v>2843</v>
      </c>
      <c r="E1649" t="s">
        <v>37</v>
      </c>
      <c r="G1649" s="1">
        <v>42931.018043981479</v>
      </c>
    </row>
    <row r="1650" spans="1:8">
      <c r="A1650">
        <v>8.6170906928712397E+17</v>
      </c>
      <c r="B1650" t="s">
        <v>5134</v>
      </c>
      <c r="C1650" t="s">
        <v>18</v>
      </c>
      <c r="D1650" t="s">
        <v>2844</v>
      </c>
      <c r="E1650" t="e">
        <f>_xlfn.SINGLE(LAKIMisAlive _xlfn.SINGLE(Delta Wont do \U0001f525))</f>
        <v>#NAME?</v>
      </c>
      <c r="G1650" s="1">
        <v>42863.935486111113</v>
      </c>
    </row>
    <row r="1651" spans="1:8">
      <c r="A1651">
        <v>8.75759644437872E+17</v>
      </c>
      <c r="B1651" t="s">
        <v>5134</v>
      </c>
      <c r="C1651" t="s">
        <v>7</v>
      </c>
      <c r="D1651" t="s">
        <v>2845</v>
      </c>
      <c r="E1651" t="s">
        <v>2846</v>
      </c>
      <c r="G1651" s="1">
        <v>42902.707685185182</v>
      </c>
    </row>
    <row r="1652" spans="1:8">
      <c r="A1652">
        <v>6.8107184753908096E+17</v>
      </c>
      <c r="B1652" t="s">
        <v>5134</v>
      </c>
      <c r="C1652" t="s">
        <v>7</v>
      </c>
      <c r="D1652" t="s">
        <v>2847</v>
      </c>
      <c r="E1652" t="s">
        <v>2848</v>
      </c>
      <c r="F1652" t="s">
        <v>249</v>
      </c>
      <c r="G1652" s="1">
        <v>42365.471712962964</v>
      </c>
      <c r="H1652" t="s">
        <v>250</v>
      </c>
    </row>
    <row r="1653" spans="1:8">
      <c r="A1653">
        <v>8.5268636116972301E+17</v>
      </c>
      <c r="B1653" t="s">
        <v>5134</v>
      </c>
      <c r="C1653" t="s">
        <v>18</v>
      </c>
      <c r="D1653" t="s">
        <v>2849</v>
      </c>
      <c r="E1653" t="s">
        <v>2850</v>
      </c>
      <c r="G1653" s="1">
        <v>42839.037557870368</v>
      </c>
    </row>
    <row r="1654" spans="1:8">
      <c r="A1654">
        <v>4.8735018083273901E+17</v>
      </c>
      <c r="B1654" t="s">
        <v>5134</v>
      </c>
      <c r="C1654" t="s">
        <v>7</v>
      </c>
      <c r="D1654" t="s">
        <v>2849</v>
      </c>
      <c r="E1654" t="s">
        <v>2851</v>
      </c>
      <c r="F1654" t="s">
        <v>2852</v>
      </c>
      <c r="G1654" s="1">
        <v>41830.901759259257</v>
      </c>
      <c r="H1654" t="s">
        <v>145</v>
      </c>
    </row>
    <row r="1655" spans="1:8">
      <c r="A1655">
        <v>4.65221803145584E+17</v>
      </c>
      <c r="B1655" t="s">
        <v>5134</v>
      </c>
      <c r="C1655" t="s">
        <v>41</v>
      </c>
      <c r="D1655" t="s">
        <v>2849</v>
      </c>
      <c r="E1655" t="s">
        <v>2853</v>
      </c>
      <c r="F1655" t="s">
        <v>2854</v>
      </c>
      <c r="G1655" s="1">
        <v>41769.839062500003</v>
      </c>
      <c r="H1655" t="s">
        <v>2153</v>
      </c>
    </row>
    <row r="1656" spans="1:8">
      <c r="A1656">
        <v>4.65217512129712E+17</v>
      </c>
      <c r="B1656" t="s">
        <v>5134</v>
      </c>
      <c r="C1656" t="s">
        <v>41</v>
      </c>
      <c r="D1656" t="s">
        <v>2849</v>
      </c>
      <c r="E1656" t="s">
        <v>2855</v>
      </c>
      <c r="F1656" t="s">
        <v>2856</v>
      </c>
      <c r="G1656" s="1">
        <v>41769.827222222222</v>
      </c>
      <c r="H1656" t="s">
        <v>2153</v>
      </c>
    </row>
    <row r="1657" spans="1:8">
      <c r="A1657">
        <v>4.6521697766591603E+17</v>
      </c>
      <c r="B1657" t="s">
        <v>5134</v>
      </c>
      <c r="C1657" t="s">
        <v>41</v>
      </c>
      <c r="D1657" t="s">
        <v>2849</v>
      </c>
      <c r="E1657" t="s">
        <v>2857</v>
      </c>
      <c r="F1657" t="s">
        <v>2858</v>
      </c>
      <c r="G1657" s="1">
        <v>41769.825752314813</v>
      </c>
      <c r="H1657" t="s">
        <v>2153</v>
      </c>
    </row>
    <row r="1658" spans="1:8">
      <c r="A1658">
        <v>4.6521150327751802E+17</v>
      </c>
      <c r="B1658" t="s">
        <v>5134</v>
      </c>
      <c r="C1658" t="s">
        <v>41</v>
      </c>
      <c r="D1658" t="s">
        <v>2849</v>
      </c>
      <c r="E1658" t="s">
        <v>2859</v>
      </c>
      <c r="G1658" s="1">
        <v>41769.810648148145</v>
      </c>
    </row>
    <row r="1659" spans="1:8">
      <c r="A1659">
        <v>4.65180862129008E+17</v>
      </c>
      <c r="B1659" t="s">
        <v>5134</v>
      </c>
      <c r="C1659" t="s">
        <v>41</v>
      </c>
      <c r="D1659" t="s">
        <v>2849</v>
      </c>
      <c r="E1659" t="s">
        <v>2860</v>
      </c>
      <c r="G1659" s="1">
        <v>41769.726087962961</v>
      </c>
    </row>
    <row r="1660" spans="1:8">
      <c r="A1660">
        <v>4.6517812762732499E+17</v>
      </c>
      <c r="B1660" t="s">
        <v>5134</v>
      </c>
      <c r="C1660" t="s">
        <v>41</v>
      </c>
      <c r="D1660" t="s">
        <v>2849</v>
      </c>
      <c r="E1660" t="s">
        <v>2861</v>
      </c>
      <c r="G1660" s="1">
        <v>41769.718541666669</v>
      </c>
    </row>
    <row r="1661" spans="1:8">
      <c r="A1661">
        <v>9.2847227241491994E+17</v>
      </c>
      <c r="B1661" t="s">
        <v>5134</v>
      </c>
      <c r="C1661" t="s">
        <v>41</v>
      </c>
      <c r="D1661" t="s">
        <v>2862</v>
      </c>
      <c r="E1661" t="s">
        <v>2863</v>
      </c>
      <c r="G1661" s="1">
        <v>43048.166828703703</v>
      </c>
    </row>
    <row r="1662" spans="1:8">
      <c r="A1662">
        <v>8.5166463912546304E+17</v>
      </c>
      <c r="B1662" t="s">
        <v>5134</v>
      </c>
      <c r="C1662" t="s">
        <v>10</v>
      </c>
      <c r="D1662" t="s">
        <v>2864</v>
      </c>
      <c r="E1662" t="s">
        <v>2865</v>
      </c>
      <c r="G1662" s="1">
        <v>42836.218136574076</v>
      </c>
    </row>
    <row r="1663" spans="1:8">
      <c r="A1663">
        <v>8.7439720687426701E+17</v>
      </c>
      <c r="B1663" t="s">
        <v>5134</v>
      </c>
      <c r="C1663" t="s">
        <v>18</v>
      </c>
      <c r="D1663" t="s">
        <v>2866</v>
      </c>
      <c r="E1663" t="s">
        <v>2867</v>
      </c>
      <c r="G1663" s="1">
        <v>42898.948078703703</v>
      </c>
    </row>
    <row r="1664" spans="1:8">
      <c r="A1664">
        <v>8.2423051274724902E+17</v>
      </c>
      <c r="B1664" t="s">
        <v>5134</v>
      </c>
      <c r="C1664" t="s">
        <v>7</v>
      </c>
      <c r="D1664" t="s">
        <v>2868</v>
      </c>
      <c r="E1664" t="s">
        <v>2869</v>
      </c>
      <c r="G1664" s="1">
        <v>42760.514374999999</v>
      </c>
    </row>
    <row r="1665" spans="1:8">
      <c r="A1665">
        <v>8.5156527295166003E+17</v>
      </c>
      <c r="B1665" t="s">
        <v>5134</v>
      </c>
      <c r="C1665" t="s">
        <v>10</v>
      </c>
      <c r="D1665" t="s">
        <v>2870</v>
      </c>
      <c r="E1665" t="s">
        <v>2871</v>
      </c>
      <c r="G1665" s="1">
        <v>42835.94394675926</v>
      </c>
    </row>
    <row r="1666" spans="1:8">
      <c r="A1666">
        <v>8.5151052551941696E+17</v>
      </c>
      <c r="B1666" t="s">
        <v>5134</v>
      </c>
      <c r="C1666" t="s">
        <v>10</v>
      </c>
      <c r="D1666" t="s">
        <v>2872</v>
      </c>
      <c r="E1666" t="s">
        <v>498</v>
      </c>
      <c r="G1666" s="1">
        <v>42835.792870370373</v>
      </c>
    </row>
    <row r="1667" spans="1:8">
      <c r="A1667">
        <v>8.2940573765068301E+17</v>
      </c>
      <c r="B1667" t="s">
        <v>5135</v>
      </c>
      <c r="C1667" t="s">
        <v>10</v>
      </c>
      <c r="D1667" t="s">
        <v>2873</v>
      </c>
      <c r="E1667" t="e">
        <f>united can a Girl get a free snack Or something when we board? \U0001f62c\U0001f62c</f>
        <v>#NAME?</v>
      </c>
      <c r="G1667" s="1">
        <v>42774.795277777775</v>
      </c>
    </row>
    <row r="1668" spans="1:8">
      <c r="A1668">
        <v>9.1239850275971405E+17</v>
      </c>
      <c r="B1668" t="s">
        <v>5134</v>
      </c>
      <c r="C1668" t="s">
        <v>7</v>
      </c>
      <c r="D1668" t="s">
        <v>2874</v>
      </c>
      <c r="E1668" t="e">
        <f>AmericanAir - Please explain Why ORD doesn\u2019t hand out Valet tags while at gate, but wait till actual boarding - slowing down the process</f>
        <v>#NAME?</v>
      </c>
      <c r="F1668" t="s">
        <v>782</v>
      </c>
      <c r="G1668" s="1">
        <v>43003.811678240738</v>
      </c>
      <c r="H1668" t="s">
        <v>564</v>
      </c>
    </row>
    <row r="1669" spans="1:8">
      <c r="A1669">
        <v>8.9854331236527296E+17</v>
      </c>
      <c r="B1669" t="s">
        <v>5134</v>
      </c>
      <c r="C1669" t="s">
        <v>7</v>
      </c>
      <c r="D1669" t="s">
        <v>2874</v>
      </c>
      <c r="E1669" t="s">
        <v>2875</v>
      </c>
      <c r="G1669" s="1">
        <v>42965.578634259262</v>
      </c>
    </row>
    <row r="1670" spans="1:8">
      <c r="A1670">
        <v>6.69245432233664E+17</v>
      </c>
      <c r="B1670" t="s">
        <v>5134</v>
      </c>
      <c r="C1670" t="s">
        <v>7</v>
      </c>
      <c r="D1670" t="s">
        <v>2874</v>
      </c>
      <c r="E1670" t="e">
        <f>AmericanAir - referring to AB199 - JFK to BOS</f>
        <v>#NAME?</v>
      </c>
      <c r="G1670" s="1">
        <v>42332.837025462963</v>
      </c>
    </row>
    <row r="1671" spans="1:8">
      <c r="A1671">
        <v>6.5097335847810202E+17</v>
      </c>
      <c r="B1671" t="s">
        <v>5134</v>
      </c>
      <c r="C1671" t="s">
        <v>7</v>
      </c>
      <c r="D1671" t="s">
        <v>2874</v>
      </c>
      <c r="E1671" t="s">
        <v>2876</v>
      </c>
      <c r="G1671" s="1">
        <v>42282.415706018517</v>
      </c>
    </row>
    <row r="1672" spans="1:8">
      <c r="A1672">
        <v>6.1735916624038694E+17</v>
      </c>
      <c r="B1672" t="s">
        <v>5135</v>
      </c>
      <c r="C1672" t="s">
        <v>7</v>
      </c>
      <c r="D1672" t="s">
        <v>2874</v>
      </c>
      <c r="E1672" t="s">
        <v>2877</v>
      </c>
      <c r="G1672" s="1">
        <v>42189.658206018517</v>
      </c>
    </row>
    <row r="1673" spans="1:8">
      <c r="A1673">
        <v>5.89174876969312E+17</v>
      </c>
      <c r="B1673" t="s">
        <v>5134</v>
      </c>
      <c r="C1673" t="s">
        <v>7</v>
      </c>
      <c r="D1673" t="s">
        <v>2874</v>
      </c>
      <c r="E1673" t="s">
        <v>2878</v>
      </c>
      <c r="G1673" s="1">
        <v>42111.884386574071</v>
      </c>
    </row>
    <row r="1674" spans="1:8">
      <c r="A1674">
        <v>3.7635051634048602E+17</v>
      </c>
      <c r="B1674" t="s">
        <v>5135</v>
      </c>
      <c r="C1674" t="s">
        <v>7</v>
      </c>
      <c r="D1674" t="s">
        <v>2874</v>
      </c>
      <c r="E1674" t="s">
        <v>2879</v>
      </c>
      <c r="F1674" t="s">
        <v>2880</v>
      </c>
      <c r="G1674" s="1">
        <v>41524.601041666669</v>
      </c>
      <c r="H1674" t="s">
        <v>2881</v>
      </c>
    </row>
    <row r="1675" spans="1:8">
      <c r="A1675">
        <v>3.36978295822352E+17</v>
      </c>
      <c r="B1675" t="s">
        <v>5135</v>
      </c>
      <c r="C1675" t="s">
        <v>7</v>
      </c>
      <c r="D1675" t="s">
        <v>2874</v>
      </c>
      <c r="E1675" t="s">
        <v>2882</v>
      </c>
      <c r="G1675" s="1">
        <v>41415.954409722224</v>
      </c>
    </row>
    <row r="1676" spans="1:8">
      <c r="A1676">
        <v>8.5326333744177101E+17</v>
      </c>
      <c r="B1676" t="s">
        <v>5134</v>
      </c>
      <c r="C1676" t="s">
        <v>10</v>
      </c>
      <c r="D1676" t="s">
        <v>2883</v>
      </c>
      <c r="E1676" t="s">
        <v>2884</v>
      </c>
      <c r="G1676" s="1">
        <v>42840.629710648151</v>
      </c>
    </row>
    <row r="1677" spans="1:8">
      <c r="A1677">
        <v>8.5156355669264704E+17</v>
      </c>
      <c r="B1677" t="s">
        <v>5135</v>
      </c>
      <c r="C1677" t="s">
        <v>10</v>
      </c>
      <c r="D1677" t="s">
        <v>2885</v>
      </c>
      <c r="E1677" t="s">
        <v>2886</v>
      </c>
      <c r="G1677" s="1">
        <v>42835.939201388886</v>
      </c>
    </row>
    <row r="1678" spans="1:8">
      <c r="A1678">
        <v>9.1900968308774003E+17</v>
      </c>
      <c r="B1678" t="s">
        <v>5134</v>
      </c>
      <c r="C1678" t="s">
        <v>7</v>
      </c>
      <c r="D1678" t="s">
        <v>2887</v>
      </c>
      <c r="E1678" t="s">
        <v>2888</v>
      </c>
      <c r="G1678" s="1">
        <v>43022.05505787037</v>
      </c>
    </row>
    <row r="1679" spans="1:8">
      <c r="A1679">
        <v>8.3746874989674394E+17</v>
      </c>
      <c r="B1679" t="s">
        <v>5134</v>
      </c>
      <c r="C1679" t="s">
        <v>7</v>
      </c>
      <c r="D1679" t="s">
        <v>2887</v>
      </c>
      <c r="E1679" t="s">
        <v>2889</v>
      </c>
      <c r="G1679" s="1">
        <v>42797.044953703706</v>
      </c>
    </row>
    <row r="1680" spans="1:8">
      <c r="A1680">
        <v>5.3810626881298803E+17</v>
      </c>
      <c r="B1680" t="s">
        <v>5134</v>
      </c>
      <c r="C1680" t="s">
        <v>7</v>
      </c>
      <c r="D1680" t="s">
        <v>2887</v>
      </c>
      <c r="E1680" t="s">
        <v>2890</v>
      </c>
      <c r="G1680" s="1">
        <v>41970.961875000001</v>
      </c>
    </row>
    <row r="1681" spans="1:8">
      <c r="A1681">
        <v>5.3810461017127302E+17</v>
      </c>
      <c r="B1681" t="s">
        <v>5134</v>
      </c>
      <c r="C1681" t="s">
        <v>7</v>
      </c>
      <c r="D1681" t="s">
        <v>2887</v>
      </c>
      <c r="E1681" t="s">
        <v>2891</v>
      </c>
      <c r="G1681" s="1">
        <v>41970.957303240742</v>
      </c>
    </row>
    <row r="1682" spans="1:8">
      <c r="A1682">
        <v>5.3810264657847898E+17</v>
      </c>
      <c r="B1682" t="s">
        <v>5134</v>
      </c>
      <c r="C1682" t="s">
        <v>7</v>
      </c>
      <c r="D1682" t="s">
        <v>2887</v>
      </c>
      <c r="E1682" t="s">
        <v>2892</v>
      </c>
      <c r="G1682" s="1">
        <v>41970.951886574076</v>
      </c>
    </row>
    <row r="1683" spans="1:8">
      <c r="A1683">
        <v>5.1458828029827398E+17</v>
      </c>
      <c r="B1683" t="s">
        <v>5134</v>
      </c>
      <c r="C1683" t="s">
        <v>7</v>
      </c>
      <c r="D1683" t="s">
        <v>2887</v>
      </c>
      <c r="E1683" t="s">
        <v>2893</v>
      </c>
      <c r="G1683" s="1">
        <v>41906.06459490741</v>
      </c>
    </row>
    <row r="1684" spans="1:8">
      <c r="A1684">
        <v>5.1061864683485498E+17</v>
      </c>
      <c r="B1684" t="s">
        <v>5134</v>
      </c>
      <c r="C1684" t="s">
        <v>7</v>
      </c>
      <c r="D1684" t="s">
        <v>2887</v>
      </c>
      <c r="E1684" t="s">
        <v>2894</v>
      </c>
      <c r="F1684" t="s">
        <v>2895</v>
      </c>
      <c r="G1684" s="1">
        <v>41895.110486111109</v>
      </c>
      <c r="H1684" t="s">
        <v>1716</v>
      </c>
    </row>
    <row r="1685" spans="1:8">
      <c r="A1685">
        <v>5.1060995156030598E+17</v>
      </c>
      <c r="B1685" t="s">
        <v>5134</v>
      </c>
      <c r="C1685" t="s">
        <v>7</v>
      </c>
      <c r="D1685" t="s">
        <v>2887</v>
      </c>
      <c r="E1685" t="s">
        <v>2896</v>
      </c>
      <c r="F1685" t="s">
        <v>2895</v>
      </c>
      <c r="G1685" s="1">
        <v>41895.086493055554</v>
      </c>
      <c r="H1685" t="s">
        <v>1716</v>
      </c>
    </row>
    <row r="1686" spans="1:8">
      <c r="A1686">
        <v>5.1056795016075597E+17</v>
      </c>
      <c r="B1686" t="s">
        <v>5134</v>
      </c>
      <c r="C1686" t="s">
        <v>7</v>
      </c>
      <c r="D1686" t="s">
        <v>2887</v>
      </c>
      <c r="E1686" t="s">
        <v>2897</v>
      </c>
      <c r="F1686" t="s">
        <v>2895</v>
      </c>
      <c r="G1686" s="1">
        <v>41894.970590277779</v>
      </c>
      <c r="H1686" t="s">
        <v>1716</v>
      </c>
    </row>
    <row r="1687" spans="1:8">
      <c r="A1687">
        <v>4.9245211006443501E+17</v>
      </c>
      <c r="B1687" t="s">
        <v>5134</v>
      </c>
      <c r="C1687" t="s">
        <v>15</v>
      </c>
      <c r="D1687" t="s">
        <v>2887</v>
      </c>
      <c r="E1687" t="e">
        <f>SouthwestAir Another Seattle flight without wifi... This must be a trend on these planes out of the northwest.</f>
        <v>#NAME?</v>
      </c>
      <c r="F1687" t="s">
        <v>2898</v>
      </c>
      <c r="G1687" s="1">
        <v>41844.980405092596</v>
      </c>
      <c r="H1687" t="s">
        <v>409</v>
      </c>
    </row>
    <row r="1688" spans="1:8">
      <c r="A1688">
        <v>4.8986168556638598E+17</v>
      </c>
      <c r="B1688" t="s">
        <v>5134</v>
      </c>
      <c r="C1688" t="s">
        <v>15</v>
      </c>
      <c r="D1688" t="s">
        <v>2887</v>
      </c>
      <c r="E1688" t="s">
        <v>2899</v>
      </c>
      <c r="F1688" t="s">
        <v>2900</v>
      </c>
      <c r="G1688" s="1">
        <v>41837.832187499997</v>
      </c>
      <c r="H1688" t="s">
        <v>551</v>
      </c>
    </row>
    <row r="1689" spans="1:8">
      <c r="A1689">
        <v>4.8213269659310003E+17</v>
      </c>
      <c r="B1689" t="s">
        <v>5134</v>
      </c>
      <c r="C1689" t="s">
        <v>15</v>
      </c>
      <c r="D1689" t="s">
        <v>2887</v>
      </c>
      <c r="E1689" t="s">
        <v>2901</v>
      </c>
      <c r="F1689" t="s">
        <v>2902</v>
      </c>
      <c r="G1689" s="1">
        <v>41816.504247685189</v>
      </c>
      <c r="H1689" t="s">
        <v>2607</v>
      </c>
    </row>
    <row r="1690" spans="1:8">
      <c r="A1690">
        <v>9.0550300908554995E+17</v>
      </c>
      <c r="B1690" t="s">
        <v>5134</v>
      </c>
      <c r="C1690" t="s">
        <v>41</v>
      </c>
      <c r="D1690" t="s">
        <v>2903</v>
      </c>
      <c r="E1690" t="s">
        <v>2904</v>
      </c>
      <c r="G1690" s="1">
        <v>42984.783738425926</v>
      </c>
    </row>
    <row r="1691" spans="1:8">
      <c r="A1691">
        <v>5.8785928192122394E+17</v>
      </c>
      <c r="B1691" t="s">
        <v>5135</v>
      </c>
      <c r="C1691" t="s">
        <v>38</v>
      </c>
      <c r="D1691" t="s">
        <v>2905</v>
      </c>
      <c r="E1691" t="s">
        <v>2906</v>
      </c>
      <c r="G1691" s="1">
        <v>42108.25403935185</v>
      </c>
    </row>
    <row r="1692" spans="1:8">
      <c r="A1692">
        <v>8.6090794261003405E+17</v>
      </c>
      <c r="B1692" t="s">
        <v>5134</v>
      </c>
      <c r="C1692" t="s">
        <v>18</v>
      </c>
      <c r="D1692" t="s">
        <v>2907</v>
      </c>
      <c r="E1692" t="s">
        <v>2908</v>
      </c>
      <c r="G1692" s="1">
        <v>42861.724803240744</v>
      </c>
    </row>
    <row r="1693" spans="1:8">
      <c r="A1693">
        <v>8.51966135708864E+17</v>
      </c>
      <c r="B1693" t="s">
        <v>5134</v>
      </c>
      <c r="C1693" t="s">
        <v>15</v>
      </c>
      <c r="D1693" t="s">
        <v>2909</v>
      </c>
      <c r="E1693" t="s">
        <v>2910</v>
      </c>
      <c r="F1693" t="s">
        <v>584</v>
      </c>
      <c r="G1693" s="1">
        <v>42837.050115740742</v>
      </c>
      <c r="H1693" t="s">
        <v>585</v>
      </c>
    </row>
    <row r="1694" spans="1:8">
      <c r="A1694">
        <v>6.8418608744776E+17</v>
      </c>
      <c r="B1694" t="s">
        <v>5135</v>
      </c>
      <c r="C1694" t="s">
        <v>15</v>
      </c>
      <c r="D1694" t="s">
        <v>2909</v>
      </c>
      <c r="E1694" t="s">
        <v>2911</v>
      </c>
      <c r="G1694" s="1">
        <v>42374.065381944441</v>
      </c>
    </row>
    <row r="1695" spans="1:8">
      <c r="A1695">
        <v>9.0559061037933299E+17</v>
      </c>
      <c r="B1695" t="s">
        <v>5134</v>
      </c>
      <c r="C1695" t="s">
        <v>15</v>
      </c>
      <c r="D1695" t="s">
        <v>2912</v>
      </c>
      <c r="E1695" t="s">
        <v>2026</v>
      </c>
      <c r="G1695" s="1">
        <v>42985.02547453704</v>
      </c>
    </row>
    <row r="1696" spans="1:8">
      <c r="A1696">
        <v>6.8944100243671398E+17</v>
      </c>
      <c r="B1696" t="s">
        <v>5135</v>
      </c>
      <c r="C1696" t="s">
        <v>15</v>
      </c>
      <c r="D1696" t="s">
        <v>2912</v>
      </c>
      <c r="E1696" t="s">
        <v>2913</v>
      </c>
      <c r="G1696" s="1">
        <v>42388.566180555557</v>
      </c>
    </row>
    <row r="1697" spans="1:8">
      <c r="A1697">
        <v>8.1911635650327296E+17</v>
      </c>
      <c r="B1697" t="s">
        <v>5134</v>
      </c>
      <c r="C1697" t="s">
        <v>10</v>
      </c>
      <c r="D1697" t="s">
        <v>2914</v>
      </c>
      <c r="E1697" t="s">
        <v>2915</v>
      </c>
      <c r="G1697" s="1">
        <v>42746.401990740742</v>
      </c>
    </row>
    <row r="1698" spans="1:8">
      <c r="A1698">
        <v>8.8713714672050099E+17</v>
      </c>
      <c r="B1698" t="s">
        <v>5134</v>
      </c>
      <c r="C1698" t="s">
        <v>18</v>
      </c>
      <c r="D1698" t="s">
        <v>2916</v>
      </c>
      <c r="E1698" t="s">
        <v>2917</v>
      </c>
      <c r="F1698" t="s">
        <v>1504</v>
      </c>
      <c r="G1698" s="1">
        <v>42934.10361111111</v>
      </c>
      <c r="H1698" t="s">
        <v>1505</v>
      </c>
    </row>
    <row r="1699" spans="1:8">
      <c r="A1699">
        <v>8.8709146856893594E+17</v>
      </c>
      <c r="B1699" t="s">
        <v>5134</v>
      </c>
      <c r="C1699" t="s">
        <v>18</v>
      </c>
      <c r="D1699" t="s">
        <v>2916</v>
      </c>
      <c r="E1699" t="e">
        <f>_xlfn.SINGLE(AnnCoulter _xlfn.SINGLE(Delta Everyone on the internet is making fun of you))</f>
        <v>#NAME?</v>
      </c>
      <c r="F1699" t="s">
        <v>1504</v>
      </c>
      <c r="G1699" s="1">
        <v>42933.977569444447</v>
      </c>
      <c r="H1699" t="s">
        <v>1505</v>
      </c>
    </row>
    <row r="1700" spans="1:8">
      <c r="A1700">
        <v>6.5827986352719398E+17</v>
      </c>
      <c r="B1700" t="s">
        <v>5135</v>
      </c>
      <c r="C1700" t="s">
        <v>18</v>
      </c>
      <c r="D1700" t="s">
        <v>2918</v>
      </c>
      <c r="E1700" t="s">
        <v>2919</v>
      </c>
      <c r="G1700" s="1">
        <v>42302.577824074076</v>
      </c>
    </row>
    <row r="1701" spans="1:8">
      <c r="A1701">
        <v>9.1129758511737203E+17</v>
      </c>
      <c r="B1701" t="s">
        <v>5135</v>
      </c>
      <c r="C1701" t="s">
        <v>18</v>
      </c>
      <c r="D1701" t="s">
        <v>2920</v>
      </c>
      <c r="E1701" t="s">
        <v>2921</v>
      </c>
      <c r="F1701" t="s">
        <v>2922</v>
      </c>
      <c r="G1701" s="1">
        <v>43000.773726851854</v>
      </c>
      <c r="H1701" t="s">
        <v>2923</v>
      </c>
    </row>
    <row r="1702" spans="1:8">
      <c r="A1702">
        <v>8.2045424217136294E+17</v>
      </c>
      <c r="B1702" t="s">
        <v>5134</v>
      </c>
      <c r="C1702" t="s">
        <v>41</v>
      </c>
      <c r="D1702" t="s">
        <v>2924</v>
      </c>
      <c r="E1702" t="e">
        <f>_xlfn.SINGLE(jetblue at least _xlfn.SINGLE(Patriots game is on))</f>
        <v>#NAME?</v>
      </c>
      <c r="F1702" t="s">
        <v>2808</v>
      </c>
      <c r="G1702" s="1">
        <v>42750.093854166669</v>
      </c>
      <c r="H1702" t="s">
        <v>2809</v>
      </c>
    </row>
    <row r="1703" spans="1:8">
      <c r="A1703">
        <v>8.2733630020216806E+17</v>
      </c>
      <c r="B1703" t="s">
        <v>5134</v>
      </c>
      <c r="C1703" t="s">
        <v>10</v>
      </c>
      <c r="D1703" t="s">
        <v>2925</v>
      </c>
      <c r="E1703" t="s">
        <v>2926</v>
      </c>
      <c r="F1703" t="s">
        <v>2927</v>
      </c>
      <c r="G1703" s="1">
        <v>42769.084710648145</v>
      </c>
      <c r="H1703" t="s">
        <v>2928</v>
      </c>
    </row>
    <row r="1704" spans="1:8">
      <c r="A1704">
        <v>8.2002253885187994E+17</v>
      </c>
      <c r="B1704" t="s">
        <v>5134</v>
      </c>
      <c r="C1704" t="s">
        <v>10</v>
      </c>
      <c r="D1704" t="s">
        <v>2925</v>
      </c>
      <c r="E1704" t="s">
        <v>2929</v>
      </c>
      <c r="F1704" t="s">
        <v>279</v>
      </c>
      <c r="G1704" s="1">
        <v>42748.902581018519</v>
      </c>
      <c r="H1704" t="s">
        <v>280</v>
      </c>
    </row>
    <row r="1705" spans="1:8">
      <c r="A1705">
        <v>7.92772008048144E+17</v>
      </c>
      <c r="B1705" t="s">
        <v>5134</v>
      </c>
      <c r="C1705" t="s">
        <v>10</v>
      </c>
      <c r="D1705" t="s">
        <v>2925</v>
      </c>
      <c r="E1705" t="s">
        <v>2930</v>
      </c>
      <c r="G1705" s="1">
        <v>42673.705439814818</v>
      </c>
    </row>
    <row r="1706" spans="1:8">
      <c r="A1706">
        <v>7.9229804125652902E+17</v>
      </c>
      <c r="B1706" t="s">
        <v>5134</v>
      </c>
      <c r="C1706" t="s">
        <v>10</v>
      </c>
      <c r="D1706" t="s">
        <v>2925</v>
      </c>
      <c r="E1706" t="e">
        <f>united switch me to a flight Where I can use My hard earned miles to fly business home and on time. that would help.</f>
        <v>#NAME?</v>
      </c>
      <c r="F1706" t="s">
        <v>2269</v>
      </c>
      <c r="G1706" s="1">
        <v>42672.397534722222</v>
      </c>
      <c r="H1706" t="s">
        <v>810</v>
      </c>
    </row>
    <row r="1707" spans="1:8">
      <c r="A1707">
        <v>8.5150715801318106E+17</v>
      </c>
      <c r="B1707" t="s">
        <v>5134</v>
      </c>
      <c r="C1707" t="s">
        <v>10</v>
      </c>
      <c r="D1707" t="s">
        <v>2931</v>
      </c>
      <c r="E1707" t="s">
        <v>2932</v>
      </c>
      <c r="G1707" s="1">
        <v>42835.783576388887</v>
      </c>
    </row>
    <row r="1708" spans="1:8">
      <c r="A1708">
        <v>9.0073238234040704E+17</v>
      </c>
      <c r="B1708" t="s">
        <v>5134</v>
      </c>
      <c r="C1708" t="s">
        <v>15</v>
      </c>
      <c r="D1708" t="s">
        <v>2933</v>
      </c>
      <c r="E1708" t="e">
        <f>SouthwestAir is there a penalty for booking flights and changing the dates on the flights Or will it only be the difference in price</f>
        <v>#NAME?</v>
      </c>
      <c r="F1708" t="s">
        <v>2934</v>
      </c>
      <c r="G1708" s="1">
        <v>42971.619317129633</v>
      </c>
      <c r="H1708" t="s">
        <v>2935</v>
      </c>
    </row>
    <row r="1709" spans="1:8">
      <c r="A1709">
        <v>8.5160411736982694E+17</v>
      </c>
      <c r="B1709" t="s">
        <v>5134</v>
      </c>
      <c r="C1709" t="s">
        <v>10</v>
      </c>
      <c r="D1709" t="s">
        <v>2936</v>
      </c>
      <c r="E1709" t="s">
        <v>2937</v>
      </c>
      <c r="G1709" s="1">
        <v>42836.051134259258</v>
      </c>
    </row>
    <row r="1710" spans="1:8">
      <c r="A1710">
        <v>8.5033753197566298E+17</v>
      </c>
      <c r="B1710" t="s">
        <v>5134</v>
      </c>
      <c r="C1710" t="s">
        <v>18</v>
      </c>
      <c r="D1710" t="s">
        <v>2936</v>
      </c>
      <c r="E1710" t="s">
        <v>2938</v>
      </c>
      <c r="G1710" s="1">
        <v>42832.556018518517</v>
      </c>
    </row>
    <row r="1711" spans="1:8">
      <c r="A1711">
        <v>9.1343008453462797E+17</v>
      </c>
      <c r="B1711" t="s">
        <v>5134</v>
      </c>
      <c r="C1711" t="s">
        <v>41</v>
      </c>
      <c r="D1711" t="s">
        <v>2939</v>
      </c>
      <c r="E1711" t="s">
        <v>2940</v>
      </c>
      <c r="G1711" s="1">
        <v>43006.65829861111</v>
      </c>
    </row>
    <row r="1712" spans="1:8">
      <c r="A1712">
        <v>8.9402914397272806E+17</v>
      </c>
      <c r="B1712" t="s">
        <v>5134</v>
      </c>
      <c r="C1712" t="s">
        <v>10</v>
      </c>
      <c r="D1712" t="s">
        <v>2941</v>
      </c>
      <c r="E1712" t="s">
        <v>2942</v>
      </c>
      <c r="F1712" t="s">
        <v>953</v>
      </c>
      <c r="G1712" s="1">
        <v>42953.121898148151</v>
      </c>
      <c r="H1712" t="s">
        <v>517</v>
      </c>
    </row>
    <row r="1713" spans="1:8">
      <c r="A1713">
        <v>8.4606865091415194E+17</v>
      </c>
      <c r="B1713" t="s">
        <v>5134</v>
      </c>
      <c r="C1713" t="s">
        <v>10</v>
      </c>
      <c r="D1713" t="s">
        <v>2943</v>
      </c>
      <c r="E1713" t="s">
        <v>2944</v>
      </c>
      <c r="G1713" s="1">
        <v>42820.77615740741</v>
      </c>
    </row>
    <row r="1714" spans="1:8">
      <c r="A1714">
        <v>7.8037232829111002E+17</v>
      </c>
      <c r="B1714" t="s">
        <v>5135</v>
      </c>
      <c r="C1714" t="s">
        <v>18</v>
      </c>
      <c r="D1714" t="s">
        <v>2945</v>
      </c>
      <c r="E1714" t="s">
        <v>2946</v>
      </c>
      <c r="F1714" t="s">
        <v>2947</v>
      </c>
      <c r="G1714" s="1">
        <v>42639.488842592589</v>
      </c>
      <c r="H1714" t="s">
        <v>1089</v>
      </c>
    </row>
    <row r="1715" spans="1:8">
      <c r="A1715">
        <v>8.5231187998893594E+17</v>
      </c>
      <c r="B1715" t="s">
        <v>5134</v>
      </c>
      <c r="C1715" t="s">
        <v>10</v>
      </c>
      <c r="D1715" t="s">
        <v>2948</v>
      </c>
      <c r="E1715" t="s">
        <v>2949</v>
      </c>
      <c r="G1715" s="1">
        <v>42838.004189814812</v>
      </c>
    </row>
    <row r="1716" spans="1:8">
      <c r="A1716">
        <v>8.9429116319214298E+17</v>
      </c>
      <c r="B1716" t="s">
        <v>5134</v>
      </c>
      <c r="C1716" t="s">
        <v>10</v>
      </c>
      <c r="D1716" t="s">
        <v>2950</v>
      </c>
      <c r="E1716" t="s">
        <v>2951</v>
      </c>
      <c r="F1716" t="s">
        <v>283</v>
      </c>
      <c r="G1716" s="1">
        <v>42953.844942129632</v>
      </c>
      <c r="H1716" t="s">
        <v>27</v>
      </c>
    </row>
    <row r="1717" spans="1:8">
      <c r="A1717">
        <v>7.34476969702608E+17</v>
      </c>
      <c r="B1717" t="s">
        <v>5134</v>
      </c>
      <c r="C1717" t="s">
        <v>18</v>
      </c>
      <c r="D1717" t="s">
        <v>2950</v>
      </c>
      <c r="E1717" t="s">
        <v>2952</v>
      </c>
      <c r="F1717" t="s">
        <v>283</v>
      </c>
      <c r="G1717" s="1">
        <v>42512.841782407406</v>
      </c>
      <c r="H1717" t="s">
        <v>27</v>
      </c>
    </row>
    <row r="1718" spans="1:8">
      <c r="A1718">
        <v>8.5417835567091302E+17</v>
      </c>
      <c r="B1718" t="s">
        <v>5134</v>
      </c>
      <c r="C1718" t="s">
        <v>10</v>
      </c>
      <c r="D1718" t="s">
        <v>2953</v>
      </c>
      <c r="E1718" t="s">
        <v>2954</v>
      </c>
      <c r="G1718" s="1">
        <v>42843.154675925929</v>
      </c>
    </row>
    <row r="1719" spans="1:8">
      <c r="A1719">
        <v>9.1664825700625997E+17</v>
      </c>
      <c r="B1719" t="s">
        <v>5134</v>
      </c>
      <c r="C1719" t="s">
        <v>18</v>
      </c>
      <c r="D1719" t="s">
        <v>2955</v>
      </c>
      <c r="E1719" t="s">
        <v>2956</v>
      </c>
      <c r="F1719" t="s">
        <v>224</v>
      </c>
      <c r="G1719" s="1">
        <v>43015.538761574076</v>
      </c>
      <c r="H1719" t="s">
        <v>225</v>
      </c>
    </row>
    <row r="1720" spans="1:8">
      <c r="A1720">
        <v>8.930062140068E+17</v>
      </c>
      <c r="B1720" t="s">
        <v>5134</v>
      </c>
      <c r="C1720" t="s">
        <v>10</v>
      </c>
      <c r="D1720" t="s">
        <v>2957</v>
      </c>
      <c r="E1720" t="s">
        <v>2958</v>
      </c>
      <c r="G1720" s="1">
        <v>42950.299155092594</v>
      </c>
    </row>
    <row r="1721" spans="1:8">
      <c r="A1721">
        <v>9.1385887350877299E+17</v>
      </c>
      <c r="B1721" t="s">
        <v>5134</v>
      </c>
      <c r="C1721" t="s">
        <v>10</v>
      </c>
      <c r="D1721" t="s">
        <v>2959</v>
      </c>
      <c r="E1721" t="s">
        <v>2960</v>
      </c>
      <c r="F1721" t="s">
        <v>2519</v>
      </c>
      <c r="G1721" s="1">
        <v>43007.841527777775</v>
      </c>
      <c r="H1721" t="s">
        <v>2520</v>
      </c>
    </row>
    <row r="1722" spans="1:8">
      <c r="A1722">
        <v>8.1179145558500506E+17</v>
      </c>
      <c r="B1722" t="s">
        <v>5134</v>
      </c>
      <c r="C1722" t="s">
        <v>18</v>
      </c>
      <c r="D1722" t="s">
        <v>2961</v>
      </c>
      <c r="E1722" t="s">
        <v>172</v>
      </c>
      <c r="G1722" s="1">
        <v>42726.189120370371</v>
      </c>
    </row>
    <row r="1723" spans="1:8">
      <c r="A1723">
        <v>9.2543531289712998E+17</v>
      </c>
      <c r="B1723" t="s">
        <v>5134</v>
      </c>
      <c r="C1723" t="s">
        <v>18</v>
      </c>
      <c r="D1723" t="s">
        <v>2962</v>
      </c>
      <c r="E1723" t="s">
        <v>2963</v>
      </c>
      <c r="G1723" s="1">
        <v>43039.786423611113</v>
      </c>
    </row>
    <row r="1724" spans="1:8">
      <c r="A1724">
        <v>9.0973473691796595E+17</v>
      </c>
      <c r="B1724" t="s">
        <v>5135</v>
      </c>
      <c r="C1724" t="s">
        <v>7</v>
      </c>
      <c r="D1724" t="s">
        <v>2964</v>
      </c>
      <c r="E1724" t="s">
        <v>2965</v>
      </c>
      <c r="G1724" s="1">
        <v>42996.461076388892</v>
      </c>
    </row>
    <row r="1725" spans="1:8">
      <c r="A1725">
        <v>8.8802869492890803E+17</v>
      </c>
      <c r="B1725" t="s">
        <v>5135</v>
      </c>
      <c r="C1725" t="s">
        <v>7</v>
      </c>
      <c r="D1725" t="s">
        <v>2966</v>
      </c>
      <c r="E1725" t="s">
        <v>2967</v>
      </c>
      <c r="G1725" s="1">
        <v>42936.563819444447</v>
      </c>
    </row>
    <row r="1726" spans="1:8">
      <c r="A1726">
        <v>8.1183594435359898E+17</v>
      </c>
      <c r="B1726" t="s">
        <v>5134</v>
      </c>
      <c r="C1726" t="s">
        <v>18</v>
      </c>
      <c r="D1726" t="s">
        <v>2968</v>
      </c>
      <c r="E1726" t="s">
        <v>172</v>
      </c>
      <c r="G1726" s="1">
        <v>42726.311874999999</v>
      </c>
    </row>
    <row r="1727" spans="1:8">
      <c r="A1727">
        <v>8.5594438229753805E+17</v>
      </c>
      <c r="B1727" t="s">
        <v>5134</v>
      </c>
      <c r="C1727" t="s">
        <v>41</v>
      </c>
      <c r="D1727" t="s">
        <v>2969</v>
      </c>
      <c r="E1727" t="s">
        <v>2970</v>
      </c>
      <c r="G1727" s="1">
        <v>42848.027986111112</v>
      </c>
    </row>
    <row r="1728" spans="1:8">
      <c r="A1728">
        <v>5.8806265590412006E+17</v>
      </c>
      <c r="B1728" t="s">
        <v>5134</v>
      </c>
      <c r="C1728" t="s">
        <v>7</v>
      </c>
      <c r="D1728" t="s">
        <v>2969</v>
      </c>
      <c r="E1728" t="s">
        <v>2971</v>
      </c>
      <c r="G1728" s="1">
        <v>42108.815243055556</v>
      </c>
    </row>
    <row r="1729" spans="1:8">
      <c r="A1729">
        <v>9.1075322904602995E+17</v>
      </c>
      <c r="B1729" t="s">
        <v>5134</v>
      </c>
      <c r="C1729" t="s">
        <v>10</v>
      </c>
      <c r="D1729" t="s">
        <v>2972</v>
      </c>
      <c r="E1729" t="e">
        <f>united are you going to help me by telling me to contact the people I just talked to?</f>
        <v>#NAME?</v>
      </c>
      <c r="G1729" s="1">
        <v>42999.271585648145</v>
      </c>
    </row>
    <row r="1730" spans="1:8">
      <c r="A1730">
        <v>8.8592948373099302E+17</v>
      </c>
      <c r="B1730" t="s">
        <v>5134</v>
      </c>
      <c r="C1730" t="s">
        <v>7</v>
      </c>
      <c r="D1730" t="s">
        <v>2972</v>
      </c>
      <c r="E1730" t="e">
        <f>AmericanAir I would love it if you could send me Any info on Status matching. Please send to My work email - blank (at) SendGrid (dot) com</f>
        <v>#NAME?</v>
      </c>
      <c r="G1730" s="1">
        <v>42930.771099537036</v>
      </c>
    </row>
    <row r="1731" spans="1:8">
      <c r="A1731">
        <v>8.8592058246164403E+17</v>
      </c>
      <c r="B1731" t="s">
        <v>5134</v>
      </c>
      <c r="C1731" t="s">
        <v>10</v>
      </c>
      <c r="D1731" t="s">
        <v>2972</v>
      </c>
      <c r="E1731" t="e">
        <f>united the flight board at the gate has info from the Last flight... Been No announcements.. No info at all</f>
        <v>#NAME?</v>
      </c>
      <c r="G1731" s="1">
        <v>42930.746539351851</v>
      </c>
    </row>
    <row r="1732" spans="1:8">
      <c r="A1732">
        <v>4.1010094939530803E+17</v>
      </c>
      <c r="B1732" t="s">
        <v>5134</v>
      </c>
      <c r="C1732" t="s">
        <v>10</v>
      </c>
      <c r="D1732" t="s">
        <v>2973</v>
      </c>
      <c r="E1732" t="s">
        <v>2974</v>
      </c>
      <c r="G1732" s="1">
        <v>41617.734490740739</v>
      </c>
    </row>
    <row r="1733" spans="1:8">
      <c r="A1733">
        <v>8.5169078475566605E+17</v>
      </c>
      <c r="B1733" t="s">
        <v>5134</v>
      </c>
      <c r="C1733" t="s">
        <v>10</v>
      </c>
      <c r="D1733" t="s">
        <v>2975</v>
      </c>
      <c r="E1733" t="s">
        <v>2976</v>
      </c>
      <c r="G1733" s="1">
        <v>42836.290289351855</v>
      </c>
    </row>
    <row r="1734" spans="1:8">
      <c r="A1734">
        <v>9.0670707841220595E+17</v>
      </c>
      <c r="B1734" t="s">
        <v>5134</v>
      </c>
      <c r="C1734" t="s">
        <v>18</v>
      </c>
      <c r="D1734" t="s">
        <v>2977</v>
      </c>
      <c r="E1734" t="s">
        <v>2978</v>
      </c>
      <c r="F1734" t="s">
        <v>2979</v>
      </c>
      <c r="G1734" s="1">
        <v>42988.10633101852</v>
      </c>
      <c r="H1734" t="s">
        <v>2980</v>
      </c>
    </row>
    <row r="1735" spans="1:8">
      <c r="A1735">
        <v>7.5296505551218995E+17</v>
      </c>
      <c r="B1735" t="s">
        <v>5134</v>
      </c>
      <c r="C1735" t="s">
        <v>10</v>
      </c>
      <c r="D1735" t="s">
        <v>2981</v>
      </c>
      <c r="E1735" t="s">
        <v>2982</v>
      </c>
      <c r="G1735" s="1">
        <v>42563.859178240738</v>
      </c>
    </row>
    <row r="1736" spans="1:8">
      <c r="A1736">
        <v>8.4291618641748301E+17</v>
      </c>
      <c r="B1736" t="s">
        <v>5134</v>
      </c>
      <c r="C1736" t="s">
        <v>15</v>
      </c>
      <c r="D1736" t="s">
        <v>2983</v>
      </c>
      <c r="E1736" t="s">
        <v>2984</v>
      </c>
      <c r="G1736" s="1">
        <v>42812.077013888891</v>
      </c>
    </row>
    <row r="1737" spans="1:8">
      <c r="A1737">
        <v>8.1070989070870106E+17</v>
      </c>
      <c r="B1737" t="s">
        <v>5134</v>
      </c>
      <c r="C1737" t="s">
        <v>10</v>
      </c>
      <c r="D1737" t="s">
        <v>2985</v>
      </c>
      <c r="E1737" t="e">
        <f>_xlfn.SINGLE(jaketapper _xlfn.SINGLE(united _xlfn.SINGLE(jaketapper _xlfn.SINGLE(united _xlfn.SINGLE(SouthwestAir is worse.)))))</f>
        <v>#NAME?</v>
      </c>
      <c r="F1737" t="s">
        <v>2986</v>
      </c>
      <c r="G1737" s="1">
        <v>42723.204560185186</v>
      </c>
      <c r="H1737" t="s">
        <v>2987</v>
      </c>
    </row>
    <row r="1738" spans="1:8">
      <c r="A1738">
        <v>8.3749622547353997E+17</v>
      </c>
      <c r="B1738" t="s">
        <v>5134</v>
      </c>
      <c r="C1738" t="s">
        <v>15</v>
      </c>
      <c r="D1738" t="s">
        <v>2988</v>
      </c>
      <c r="E1738" t="s">
        <v>2989</v>
      </c>
      <c r="G1738" s="1">
        <v>42797.120763888888</v>
      </c>
    </row>
    <row r="1739" spans="1:8">
      <c r="A1739">
        <v>7.9651216742392205E+17</v>
      </c>
      <c r="B1739" t="s">
        <v>5135</v>
      </c>
      <c r="C1739" t="s">
        <v>10</v>
      </c>
      <c r="D1739" t="s">
        <v>2990</v>
      </c>
      <c r="E1739" t="s">
        <v>2991</v>
      </c>
      <c r="G1739" s="1">
        <v>42684.026307870372</v>
      </c>
    </row>
    <row r="1740" spans="1:8">
      <c r="A1740">
        <v>8.7801257058977702E+17</v>
      </c>
      <c r="B1740" t="s">
        <v>5135</v>
      </c>
      <c r="C1740" t="s">
        <v>15</v>
      </c>
      <c r="D1740" t="s">
        <v>2992</v>
      </c>
      <c r="E1740" t="s">
        <v>2993</v>
      </c>
      <c r="G1740" s="1">
        <v>42908.924583333333</v>
      </c>
    </row>
    <row r="1741" spans="1:8">
      <c r="A1741">
        <v>8.0947511098587494E+17</v>
      </c>
      <c r="B1741" t="s">
        <v>5134</v>
      </c>
      <c r="C1741" t="s">
        <v>7</v>
      </c>
      <c r="D1741" t="s">
        <v>2994</v>
      </c>
      <c r="E1741" t="s">
        <v>2995</v>
      </c>
      <c r="G1741" s="1">
        <v>42719.797222222223</v>
      </c>
    </row>
    <row r="1742" spans="1:8">
      <c r="A1742">
        <v>7.6305501890780698E+17</v>
      </c>
      <c r="B1742" t="s">
        <v>5134</v>
      </c>
      <c r="C1742" t="s">
        <v>18</v>
      </c>
      <c r="D1742" t="s">
        <v>2994</v>
      </c>
      <c r="E1742" t="s">
        <v>2996</v>
      </c>
      <c r="G1742" s="1">
        <v>42591.702175925922</v>
      </c>
    </row>
    <row r="1743" spans="1:8">
      <c r="A1743">
        <v>4.3533783782771898E+17</v>
      </c>
      <c r="B1743" t="s">
        <v>5135</v>
      </c>
      <c r="C1743" t="s">
        <v>7</v>
      </c>
      <c r="D1743" t="s">
        <v>2997</v>
      </c>
      <c r="E1743" t="e">
        <f>_xlfn.SINGLE(JLJeffLewis _xlfn.SINGLE(AmericanAir I love you Jeff \u2764\ufe0f))</f>
        <v>#NAME?</v>
      </c>
      <c r="G1743" s="1">
        <v>41687.375034722223</v>
      </c>
    </row>
    <row r="1744" spans="1:8">
      <c r="A1744">
        <v>8.5192779828976397E+17</v>
      </c>
      <c r="B1744" t="s">
        <v>5134</v>
      </c>
      <c r="C1744" t="s">
        <v>10</v>
      </c>
      <c r="D1744" t="s">
        <v>2998</v>
      </c>
      <c r="E1744" t="s">
        <v>2999</v>
      </c>
      <c r="G1744" s="1">
        <v>42836.94431712963</v>
      </c>
    </row>
    <row r="1745" spans="1:8">
      <c r="A1745">
        <v>2.2882066780876301E+17</v>
      </c>
      <c r="B1745" t="s">
        <v>5134</v>
      </c>
      <c r="C1745" t="s">
        <v>10</v>
      </c>
      <c r="D1745" t="s">
        <v>3000</v>
      </c>
      <c r="E1745" t="s">
        <v>3001</v>
      </c>
      <c r="G1745" s="1">
        <v>41117.496215277781</v>
      </c>
    </row>
    <row r="1746" spans="1:8">
      <c r="A1746">
        <v>2.2880033985019002E+17</v>
      </c>
      <c r="B1746" t="s">
        <v>5134</v>
      </c>
      <c r="C1746" t="s">
        <v>10</v>
      </c>
      <c r="D1746" t="s">
        <v>3000</v>
      </c>
      <c r="E1746" t="s">
        <v>3002</v>
      </c>
      <c r="G1746" s="1">
        <v>41117.440115740741</v>
      </c>
    </row>
    <row r="1747" spans="1:8">
      <c r="A1747">
        <v>2.2867140275930301E+17</v>
      </c>
      <c r="B1747" t="s">
        <v>5134</v>
      </c>
      <c r="C1747" t="s">
        <v>10</v>
      </c>
      <c r="D1747" t="s">
        <v>3000</v>
      </c>
      <c r="E1747" t="s">
        <v>3003</v>
      </c>
      <c r="G1747" s="1">
        <v>41117.084317129629</v>
      </c>
    </row>
    <row r="1748" spans="1:8">
      <c r="A1748">
        <v>8.8747142980511296E+17</v>
      </c>
      <c r="B1748" t="s">
        <v>5135</v>
      </c>
      <c r="C1748" t="s">
        <v>7</v>
      </c>
      <c r="D1748" t="s">
        <v>3004</v>
      </c>
      <c r="E1748" t="s">
        <v>3005</v>
      </c>
      <c r="G1748" s="1">
        <v>42935.026053240741</v>
      </c>
    </row>
    <row r="1749" spans="1:8">
      <c r="A1749">
        <v>4.9227563015565299E+17</v>
      </c>
      <c r="B1749" t="s">
        <v>5135</v>
      </c>
      <c r="C1749" t="s">
        <v>7</v>
      </c>
      <c r="D1749" t="s">
        <v>3004</v>
      </c>
      <c r="E1749" t="s">
        <v>3006</v>
      </c>
      <c r="F1749" t="s">
        <v>3007</v>
      </c>
      <c r="G1749" s="1">
        <v>41844.493402777778</v>
      </c>
      <c r="H1749" t="s">
        <v>3008</v>
      </c>
    </row>
    <row r="1750" spans="1:8">
      <c r="A1750">
        <v>3.3865443226906202E+17</v>
      </c>
      <c r="B1750" t="s">
        <v>5134</v>
      </c>
      <c r="C1750" t="s">
        <v>7</v>
      </c>
      <c r="D1750" t="s">
        <v>3004</v>
      </c>
      <c r="E1750" t="s">
        <v>3009</v>
      </c>
      <c r="G1750" s="1">
        <v>41420.579664351855</v>
      </c>
    </row>
    <row r="1751" spans="1:8">
      <c r="A1751">
        <v>3.1405876804231501E+17</v>
      </c>
      <c r="B1751" t="s">
        <v>5134</v>
      </c>
      <c r="C1751" t="s">
        <v>7</v>
      </c>
      <c r="D1751" t="s">
        <v>3004</v>
      </c>
      <c r="E1751" t="s">
        <v>3010</v>
      </c>
      <c r="F1751" t="s">
        <v>3007</v>
      </c>
      <c r="G1751" s="1">
        <v>41352.708553240744</v>
      </c>
      <c r="H1751" t="s">
        <v>3008</v>
      </c>
    </row>
    <row r="1752" spans="1:8">
      <c r="A1752">
        <v>8.65235862925312E+17</v>
      </c>
      <c r="B1752" t="s">
        <v>5134</v>
      </c>
      <c r="C1752" t="s">
        <v>7</v>
      </c>
      <c r="D1752" t="s">
        <v>3011</v>
      </c>
      <c r="E1752" t="s">
        <v>3012</v>
      </c>
      <c r="F1752" t="s">
        <v>3013</v>
      </c>
      <c r="G1752" s="1">
        <v>42873.667581018519</v>
      </c>
      <c r="H1752" t="s">
        <v>3014</v>
      </c>
    </row>
    <row r="1753" spans="1:8">
      <c r="A1753">
        <v>7.4997404340357094E+17</v>
      </c>
      <c r="B1753" t="s">
        <v>5135</v>
      </c>
      <c r="C1753" t="s">
        <v>15</v>
      </c>
      <c r="D1753" t="s">
        <v>3015</v>
      </c>
      <c r="E1753" t="s">
        <v>3016</v>
      </c>
      <c r="G1753" s="1">
        <v>42555.605555555558</v>
      </c>
    </row>
    <row r="1754" spans="1:8">
      <c r="A1754">
        <v>6.7811729935466394E+17</v>
      </c>
      <c r="B1754" t="s">
        <v>5134</v>
      </c>
      <c r="C1754" t="s">
        <v>15</v>
      </c>
      <c r="D1754" t="s">
        <v>3015</v>
      </c>
      <c r="E1754" t="s">
        <v>3017</v>
      </c>
      <c r="F1754" t="s">
        <v>3018</v>
      </c>
      <c r="G1754" s="1">
        <v>42357.318715277775</v>
      </c>
      <c r="H1754" t="s">
        <v>3019</v>
      </c>
    </row>
    <row r="1755" spans="1:8">
      <c r="A1755">
        <v>8.8594987940679603E+17</v>
      </c>
      <c r="B1755" t="s">
        <v>5134</v>
      </c>
      <c r="C1755" t="s">
        <v>7</v>
      </c>
      <c r="D1755" t="s">
        <v>3020</v>
      </c>
      <c r="E1755" t="e">
        <f>_xlfn.SINGLE(yeseniaa _xlfn.SINGLE(AmericanAir \U0001f612))</f>
        <v>#NAME?</v>
      </c>
      <c r="G1755" s="1">
        <v>42930.827384259261</v>
      </c>
    </row>
    <row r="1756" spans="1:8">
      <c r="A1756">
        <v>7.0251887480634099E+17</v>
      </c>
      <c r="B1756" t="s">
        <v>5134</v>
      </c>
      <c r="C1756" t="s">
        <v>41</v>
      </c>
      <c r="D1756" t="s">
        <v>3021</v>
      </c>
      <c r="E1756" t="s">
        <v>3022</v>
      </c>
      <c r="F1756" t="s">
        <v>241</v>
      </c>
      <c r="G1756" s="1">
        <v>42424.654236111113</v>
      </c>
      <c r="H1756" t="s">
        <v>242</v>
      </c>
    </row>
    <row r="1757" spans="1:8">
      <c r="A1757">
        <v>8.6385773853066394E+17</v>
      </c>
      <c r="B1757" t="s">
        <v>5135</v>
      </c>
      <c r="C1757" t="s">
        <v>41</v>
      </c>
      <c r="D1757" t="s">
        <v>3023</v>
      </c>
      <c r="E1757" t="s">
        <v>3024</v>
      </c>
      <c r="F1757" t="s">
        <v>1428</v>
      </c>
      <c r="G1757" s="1">
        <v>42869.864687499998</v>
      </c>
      <c r="H1757" t="s">
        <v>1429</v>
      </c>
    </row>
    <row r="1758" spans="1:8">
      <c r="A1758">
        <v>8.5149245358877005E+17</v>
      </c>
      <c r="B1758" t="s">
        <v>5134</v>
      </c>
      <c r="C1758" t="s">
        <v>10</v>
      </c>
      <c r="D1758" t="s">
        <v>3025</v>
      </c>
      <c r="E1758" t="s">
        <v>3026</v>
      </c>
      <c r="G1758" s="1">
        <v>42835.742997685185</v>
      </c>
    </row>
    <row r="1759" spans="1:8">
      <c r="A1759">
        <v>8.5149016359096704E+17</v>
      </c>
      <c r="B1759" t="s">
        <v>5134</v>
      </c>
      <c r="C1759" t="s">
        <v>10</v>
      </c>
      <c r="D1759" t="s">
        <v>3025</v>
      </c>
      <c r="E1759" t="s">
        <v>3027</v>
      </c>
      <c r="G1759" s="1">
        <v>42835.736678240741</v>
      </c>
    </row>
    <row r="1760" spans="1:8">
      <c r="A1760">
        <v>8.74237738215776E+17</v>
      </c>
      <c r="B1760" t="s">
        <v>5135</v>
      </c>
      <c r="C1760" t="s">
        <v>18</v>
      </c>
      <c r="D1760" t="s">
        <v>3028</v>
      </c>
      <c r="E1760" t="s">
        <v>3029</v>
      </c>
      <c r="G1760" s="1">
        <v>42898.508020833331</v>
      </c>
    </row>
    <row r="1761" spans="1:8">
      <c r="A1761">
        <v>4.7489778499101402E+17</v>
      </c>
      <c r="B1761" t="s">
        <v>5135</v>
      </c>
      <c r="C1761" t="s">
        <v>18</v>
      </c>
      <c r="D1761" t="s">
        <v>3030</v>
      </c>
      <c r="E1761" t="s">
        <v>3031</v>
      </c>
      <c r="G1761" s="1">
        <v>41796.539687500001</v>
      </c>
    </row>
    <row r="1762" spans="1:8">
      <c r="A1762">
        <v>4.7486676396476403E+17</v>
      </c>
      <c r="B1762" t="s">
        <v>5135</v>
      </c>
      <c r="C1762" t="s">
        <v>18</v>
      </c>
      <c r="D1762" t="s">
        <v>3030</v>
      </c>
      <c r="E1762" t="s">
        <v>3032</v>
      </c>
      <c r="G1762" s="1">
        <v>41796.454085648147</v>
      </c>
    </row>
    <row r="1763" spans="1:8">
      <c r="A1763">
        <v>4.5076596678461798E+17</v>
      </c>
      <c r="B1763" t="s">
        <v>5134</v>
      </c>
      <c r="C1763" t="s">
        <v>18</v>
      </c>
      <c r="D1763" t="s">
        <v>3030</v>
      </c>
      <c r="E1763" t="s">
        <v>3033</v>
      </c>
      <c r="F1763" t="s">
        <v>3034</v>
      </c>
      <c r="G1763" s="1">
        <v>41729.948553240742</v>
      </c>
      <c r="H1763" t="s">
        <v>2153</v>
      </c>
    </row>
    <row r="1764" spans="1:8">
      <c r="A1764">
        <v>4.4949364352380902E+17</v>
      </c>
      <c r="B1764" t="s">
        <v>5135</v>
      </c>
      <c r="C1764" t="s">
        <v>18</v>
      </c>
      <c r="D1764" t="s">
        <v>3030</v>
      </c>
      <c r="E1764" t="s">
        <v>3035</v>
      </c>
      <c r="G1764" s="1">
        <v>41726.437615740739</v>
      </c>
    </row>
    <row r="1765" spans="1:8">
      <c r="A1765">
        <v>7.5435332047565594E+17</v>
      </c>
      <c r="B1765" t="s">
        <v>5134</v>
      </c>
      <c r="C1765" t="s">
        <v>10</v>
      </c>
      <c r="D1765" t="s">
        <v>3036</v>
      </c>
      <c r="E1765" t="s">
        <v>3037</v>
      </c>
      <c r="G1765" s="1">
        <v>42567.690057870372</v>
      </c>
    </row>
    <row r="1766" spans="1:8">
      <c r="A1766">
        <v>5.22575233447104E+17</v>
      </c>
      <c r="B1766" t="s">
        <v>5135</v>
      </c>
      <c r="C1766" t="s">
        <v>15</v>
      </c>
      <c r="D1766" t="s">
        <v>3038</v>
      </c>
      <c r="E1766" t="s">
        <v>3039</v>
      </c>
      <c r="G1766" s="1">
        <v>41928.104386574072</v>
      </c>
    </row>
    <row r="1767" spans="1:8">
      <c r="A1767">
        <v>4.8153961267058598E+17</v>
      </c>
      <c r="B1767" t="s">
        <v>5134</v>
      </c>
      <c r="C1767" t="s">
        <v>41</v>
      </c>
      <c r="D1767" t="s">
        <v>3040</v>
      </c>
      <c r="E1767" t="e">
        <f>jetblue I just had a short one from PHL to BOS. will be using you guys [11]!Do you fly to Detroit?</f>
        <v>#NAME?</v>
      </c>
      <c r="G1767" s="1">
        <v>41814.867638888885</v>
      </c>
    </row>
    <row r="1768" spans="1:8">
      <c r="A1768">
        <v>8.5164806902829005E+17</v>
      </c>
      <c r="B1768" t="s">
        <v>5134</v>
      </c>
      <c r="C1768" t="s">
        <v>10</v>
      </c>
      <c r="D1768" t="s">
        <v>3041</v>
      </c>
      <c r="E1768" t="s">
        <v>3042</v>
      </c>
      <c r="G1768" s="1">
        <v>42836.172418981485</v>
      </c>
    </row>
    <row r="1769" spans="1:8">
      <c r="A1769">
        <v>5.7422081219612198E+17</v>
      </c>
      <c r="B1769" t="s">
        <v>5134</v>
      </c>
      <c r="C1769" t="s">
        <v>18</v>
      </c>
      <c r="D1769" t="s">
        <v>3043</v>
      </c>
      <c r="E1769" t="s">
        <v>3044</v>
      </c>
      <c r="G1769" s="1">
        <v>42070.619027777779</v>
      </c>
    </row>
    <row r="1770" spans="1:8">
      <c r="A1770">
        <v>8.5147155236950797E+17</v>
      </c>
      <c r="B1770" t="s">
        <v>5134</v>
      </c>
      <c r="C1770" t="s">
        <v>10</v>
      </c>
      <c r="D1770" t="s">
        <v>3045</v>
      </c>
      <c r="E1770" t="s">
        <v>3046</v>
      </c>
      <c r="G1770" s="1">
        <v>42835.685324074075</v>
      </c>
    </row>
    <row r="1771" spans="1:8">
      <c r="A1771">
        <v>8.5179358329643405E+17</v>
      </c>
      <c r="B1771" t="s">
        <v>5134</v>
      </c>
      <c r="C1771" t="s">
        <v>10</v>
      </c>
      <c r="D1771" t="s">
        <v>3047</v>
      </c>
      <c r="E1771" t="s">
        <v>3048</v>
      </c>
      <c r="G1771" s="1">
        <v>42836.573958333334</v>
      </c>
    </row>
    <row r="1772" spans="1:8">
      <c r="A1772">
        <v>8.0007533149968294E+17</v>
      </c>
      <c r="B1772" t="s">
        <v>5134</v>
      </c>
      <c r="C1772" t="s">
        <v>18</v>
      </c>
      <c r="D1772" t="s">
        <v>3049</v>
      </c>
      <c r="E1772" t="s">
        <v>3050</v>
      </c>
      <c r="F1772" t="s">
        <v>3051</v>
      </c>
      <c r="G1772" s="1">
        <v>42693.858773148146</v>
      </c>
      <c r="H1772" t="s">
        <v>3052</v>
      </c>
    </row>
    <row r="1773" spans="1:8">
      <c r="A1773">
        <v>6.8738550697217203E+17</v>
      </c>
      <c r="B1773" t="s">
        <v>5135</v>
      </c>
      <c r="C1773" t="s">
        <v>15</v>
      </c>
      <c r="D1773" t="s">
        <v>3053</v>
      </c>
      <c r="E1773" t="e">
        <f>_xlfn.SINGLE(IlonaOnTV _xlfn.SINGLE(SouthwestAir using This lucky number tonight \U0001f60a.  Thanks for the tip.))</f>
        <v>#NAME?</v>
      </c>
      <c r="G1773" s="1">
        <v>42382.894097222219</v>
      </c>
    </row>
    <row r="1774" spans="1:8">
      <c r="A1774">
        <v>9.2760654204357798E+17</v>
      </c>
      <c r="B1774" t="s">
        <v>5135</v>
      </c>
      <c r="C1774" t="s">
        <v>18</v>
      </c>
      <c r="D1774" t="s">
        <v>3054</v>
      </c>
      <c r="E1774" t="e">
        <f>_xlfn.SINGLE(jaydestro _xlfn.SINGLE(Delta me too Thanks to modern technology))</f>
        <v>#NAME?</v>
      </c>
      <c r="G1774" s="1">
        <v>43045.777870370373</v>
      </c>
    </row>
    <row r="1775" spans="1:8">
      <c r="A1775">
        <v>7.0836860273951501E+17</v>
      </c>
      <c r="B1775" t="s">
        <v>5134</v>
      </c>
      <c r="C1775" t="s">
        <v>15</v>
      </c>
      <c r="D1775" t="s">
        <v>3055</v>
      </c>
      <c r="E1775" t="s">
        <v>3056</v>
      </c>
      <c r="G1775" s="1">
        <v>42440.796412037038</v>
      </c>
    </row>
    <row r="1776" spans="1:8">
      <c r="A1776">
        <v>8.1159852240328704E+17</v>
      </c>
      <c r="B1776" t="s">
        <v>5134</v>
      </c>
      <c r="C1776" t="s">
        <v>18</v>
      </c>
      <c r="D1776" t="s">
        <v>3057</v>
      </c>
      <c r="E1776" t="s">
        <v>172</v>
      </c>
      <c r="G1776" s="1">
        <v>42725.656724537039</v>
      </c>
    </row>
    <row r="1777" spans="1:8">
      <c r="A1777">
        <v>6.8552972708861901E+17</v>
      </c>
      <c r="B1777" t="s">
        <v>5134</v>
      </c>
      <c r="C1777" t="s">
        <v>7</v>
      </c>
      <c r="D1777" t="s">
        <v>3058</v>
      </c>
      <c r="E1777" t="s">
        <v>3059</v>
      </c>
      <c r="F1777" t="s">
        <v>3060</v>
      </c>
      <c r="G1777" s="1">
        <v>42377.773125</v>
      </c>
      <c r="H1777" t="s">
        <v>3061</v>
      </c>
    </row>
    <row r="1778" spans="1:8">
      <c r="A1778">
        <v>8.9724850454383795E+17</v>
      </c>
      <c r="B1778" t="s">
        <v>5134</v>
      </c>
      <c r="C1778" t="s">
        <v>7</v>
      </c>
      <c r="D1778" t="s">
        <v>3062</v>
      </c>
      <c r="E1778" t="s">
        <v>3063</v>
      </c>
      <c r="F1778" t="s">
        <v>144</v>
      </c>
      <c r="G1778" s="1">
        <v>42962.005648148152</v>
      </c>
      <c r="H1778" t="s">
        <v>145</v>
      </c>
    </row>
    <row r="1779" spans="1:8">
      <c r="A1779">
        <v>8.5306084456081805E+17</v>
      </c>
      <c r="B1779" t="s">
        <v>5134</v>
      </c>
      <c r="C1779" t="s">
        <v>18</v>
      </c>
      <c r="D1779" t="s">
        <v>3064</v>
      </c>
      <c r="E1779" t="s">
        <v>3065</v>
      </c>
      <c r="F1779" t="s">
        <v>584</v>
      </c>
      <c r="G1779" s="1">
        <v>42840.070937500001</v>
      </c>
      <c r="H1779" t="s">
        <v>585</v>
      </c>
    </row>
    <row r="1780" spans="1:8">
      <c r="A1780">
        <v>8.5162642715387904E+17</v>
      </c>
      <c r="B1780" t="s">
        <v>5134</v>
      </c>
      <c r="C1780" t="s">
        <v>10</v>
      </c>
      <c r="D1780" t="s">
        <v>3064</v>
      </c>
      <c r="E1780" t="s">
        <v>3066</v>
      </c>
      <c r="G1780" s="1">
        <v>42836.112696759257</v>
      </c>
    </row>
    <row r="1781" spans="1:8">
      <c r="A1781">
        <v>6.0281996645958797E+17</v>
      </c>
      <c r="B1781" t="s">
        <v>5135</v>
      </c>
      <c r="C1781" t="s">
        <v>41</v>
      </c>
      <c r="D1781" t="s">
        <v>3067</v>
      </c>
      <c r="E1781" t="s">
        <v>3068</v>
      </c>
      <c r="G1781" s="1">
        <v>42149.537662037037</v>
      </c>
    </row>
    <row r="1782" spans="1:8">
      <c r="A1782">
        <v>8.8623816286296E+17</v>
      </c>
      <c r="B1782" t="s">
        <v>5134</v>
      </c>
      <c r="C1782" t="s">
        <v>10</v>
      </c>
      <c r="D1782" t="s">
        <v>3069</v>
      </c>
      <c r="E1782" t="s">
        <v>3070</v>
      </c>
      <c r="G1782" s="1">
        <v>42931.622893518521</v>
      </c>
    </row>
    <row r="1783" spans="1:8">
      <c r="A1783">
        <v>9.0233480799212698E+17</v>
      </c>
      <c r="B1783" t="s">
        <v>5134</v>
      </c>
      <c r="C1783" t="s">
        <v>7</v>
      </c>
      <c r="D1783" t="s">
        <v>3071</v>
      </c>
      <c r="E1783" t="e">
        <f>AmericanAir yes Please book it</f>
        <v>#NAME?</v>
      </c>
      <c r="G1783" s="1">
        <v>42976.041168981479</v>
      </c>
    </row>
    <row r="1784" spans="1:8">
      <c r="A1784">
        <v>9.0233407179951296E+17</v>
      </c>
      <c r="B1784" t="s">
        <v>5134</v>
      </c>
      <c r="C1784" t="s">
        <v>7</v>
      </c>
      <c r="D1784" t="s">
        <v>3071</v>
      </c>
      <c r="E1784" t="e">
        <f>AmericanAir yes Please</f>
        <v>#NAME?</v>
      </c>
      <c r="G1784" s="1">
        <v>42976.039131944446</v>
      </c>
    </row>
    <row r="1785" spans="1:8">
      <c r="A1785">
        <v>6.7529005353119706E+17</v>
      </c>
      <c r="B1785" t="s">
        <v>5134</v>
      </c>
      <c r="C1785" t="s">
        <v>7</v>
      </c>
      <c r="D1785" t="s">
        <v>3071</v>
      </c>
      <c r="E1785" t="s">
        <v>3072</v>
      </c>
      <c r="F1785" t="s">
        <v>3073</v>
      </c>
      <c r="G1785" s="1">
        <v>42349.517002314817</v>
      </c>
      <c r="H1785" t="s">
        <v>3074</v>
      </c>
    </row>
    <row r="1786" spans="1:8">
      <c r="A1786">
        <v>6.7528569503708698E+17</v>
      </c>
      <c r="B1786" t="s">
        <v>5134</v>
      </c>
      <c r="C1786" t="s">
        <v>7</v>
      </c>
      <c r="D1786" t="s">
        <v>3071</v>
      </c>
      <c r="E1786" t="s">
        <v>3075</v>
      </c>
      <c r="F1786" t="s">
        <v>3076</v>
      </c>
      <c r="G1786" s="1">
        <v>42349.504976851851</v>
      </c>
      <c r="H1786" t="s">
        <v>3077</v>
      </c>
    </row>
    <row r="1787" spans="1:8">
      <c r="A1787">
        <v>8.5200483248759104E+17</v>
      </c>
      <c r="B1787" t="s">
        <v>5134</v>
      </c>
      <c r="C1787" t="s">
        <v>10</v>
      </c>
      <c r="D1787" t="s">
        <v>3078</v>
      </c>
      <c r="E1787" t="s">
        <v>3079</v>
      </c>
      <c r="G1787" s="1">
        <v>42837.156898148147</v>
      </c>
    </row>
    <row r="1788" spans="1:8">
      <c r="A1788">
        <v>8.8745111071306496E+17</v>
      </c>
      <c r="B1788" t="s">
        <v>5134</v>
      </c>
      <c r="C1788" t="s">
        <v>18</v>
      </c>
      <c r="D1788" t="s">
        <v>3080</v>
      </c>
      <c r="E1788" t="s">
        <v>3081</v>
      </c>
      <c r="G1788" s="1">
        <v>42934.969988425924</v>
      </c>
    </row>
    <row r="1789" spans="1:8">
      <c r="A1789">
        <v>8.8727848758464499E+17</v>
      </c>
      <c r="B1789" t="s">
        <v>5134</v>
      </c>
      <c r="C1789" t="s">
        <v>18</v>
      </c>
      <c r="D1789" t="s">
        <v>3080</v>
      </c>
      <c r="E1789" t="s">
        <v>3082</v>
      </c>
      <c r="G1789" s="1">
        <v>42934.493634259263</v>
      </c>
    </row>
    <row r="1790" spans="1:8">
      <c r="A1790">
        <v>8.8637377768823104E+17</v>
      </c>
      <c r="B1790" t="s">
        <v>5134</v>
      </c>
      <c r="C1790" t="s">
        <v>18</v>
      </c>
      <c r="D1790" t="s">
        <v>3080</v>
      </c>
      <c r="E1790" t="s">
        <v>3083</v>
      </c>
      <c r="G1790" s="1">
        <v>42931.997118055559</v>
      </c>
    </row>
    <row r="1791" spans="1:8">
      <c r="A1791">
        <v>8.8637029103053197E+17</v>
      </c>
      <c r="B1791" t="s">
        <v>5134</v>
      </c>
      <c r="C1791" t="s">
        <v>18</v>
      </c>
      <c r="D1791" t="s">
        <v>3080</v>
      </c>
      <c r="E1791" t="s">
        <v>3084</v>
      </c>
      <c r="G1791" s="1">
        <v>42931.987500000003</v>
      </c>
    </row>
    <row r="1792" spans="1:8">
      <c r="A1792">
        <v>8.8636981739703501E+17</v>
      </c>
      <c r="B1792" t="s">
        <v>5134</v>
      </c>
      <c r="C1792" t="s">
        <v>18</v>
      </c>
      <c r="D1792" t="s">
        <v>3080</v>
      </c>
      <c r="E1792" t="s">
        <v>3085</v>
      </c>
      <c r="G1792" s="1">
        <v>42931.986192129632</v>
      </c>
    </row>
    <row r="1793" spans="1:8">
      <c r="A1793">
        <v>9.0595034583838694E+17</v>
      </c>
      <c r="B1793" t="s">
        <v>5134</v>
      </c>
      <c r="C1793" t="s">
        <v>18</v>
      </c>
      <c r="D1793" t="s">
        <v>3086</v>
      </c>
      <c r="E1793" t="s">
        <v>3087</v>
      </c>
      <c r="G1793" s="1">
        <v>42986.018148148149</v>
      </c>
    </row>
    <row r="1794" spans="1:8">
      <c r="A1794">
        <v>9.11032813993984E+17</v>
      </c>
      <c r="B1794" t="s">
        <v>5134</v>
      </c>
      <c r="C1794" t="s">
        <v>7</v>
      </c>
      <c r="D1794" t="s">
        <v>3088</v>
      </c>
      <c r="E1794" t="s">
        <v>3089</v>
      </c>
      <c r="F1794" t="s">
        <v>3090</v>
      </c>
      <c r="G1794" s="1">
        <v>43000.043090277781</v>
      </c>
      <c r="H1794" t="s">
        <v>3091</v>
      </c>
    </row>
    <row r="1795" spans="1:8">
      <c r="A1795">
        <v>5.59739010357424E+17</v>
      </c>
      <c r="B1795" t="s">
        <v>5134</v>
      </c>
      <c r="C1795" t="s">
        <v>15</v>
      </c>
      <c r="D1795" t="s">
        <v>3092</v>
      </c>
      <c r="E1795" t="s">
        <v>3093</v>
      </c>
      <c r="G1795" s="1">
        <v>42030.656875000001</v>
      </c>
    </row>
    <row r="1796" spans="1:8">
      <c r="A1796">
        <v>8.5152123327964698E+17</v>
      </c>
      <c r="B1796" t="s">
        <v>5134</v>
      </c>
      <c r="C1796" t="s">
        <v>10</v>
      </c>
      <c r="D1796" t="s">
        <v>3094</v>
      </c>
      <c r="E1796" t="s">
        <v>3095</v>
      </c>
      <c r="G1796" s="1">
        <v>42835.822418981479</v>
      </c>
    </row>
    <row r="1797" spans="1:8">
      <c r="A1797">
        <v>8.5149226430832998E+17</v>
      </c>
      <c r="B1797" t="s">
        <v>5134</v>
      </c>
      <c r="C1797" t="s">
        <v>10</v>
      </c>
      <c r="D1797" t="s">
        <v>3094</v>
      </c>
      <c r="E1797" t="e">
        <f>_xlfn.SINGLE(dbrand _xlfn.SINGLE(united _xlfn.SINGLE(pepsi Or a Kit)))-_xlfn.SINGLE(Kat)</f>
        <v>#NAME?</v>
      </c>
      <c r="G1797" s="1">
        <v>42835.742476851854</v>
      </c>
    </row>
    <row r="1798" spans="1:8">
      <c r="A1798">
        <v>5.1901427603263002E+17</v>
      </c>
      <c r="B1798" t="s">
        <v>5134</v>
      </c>
      <c r="C1798" t="s">
        <v>10</v>
      </c>
      <c r="D1798" t="s">
        <v>3096</v>
      </c>
      <c r="E1798" t="s">
        <v>3097</v>
      </c>
      <c r="G1798" s="1">
        <v>41918.278009259258</v>
      </c>
    </row>
    <row r="1799" spans="1:8">
      <c r="A1799">
        <v>5.1897570939898202E+17</v>
      </c>
      <c r="B1799" t="s">
        <v>5134</v>
      </c>
      <c r="C1799" t="s">
        <v>10</v>
      </c>
      <c r="D1799" t="s">
        <v>3096</v>
      </c>
      <c r="E1799" t="e">
        <f>_xlfn.SINGLE(united I feel like you owe me something for all of This), that\u2019s How it works right?</f>
        <v>#NAME?</v>
      </c>
      <c r="G1799" s="1">
        <v>41918.171585648146</v>
      </c>
    </row>
    <row r="1800" spans="1:8">
      <c r="A1800">
        <v>9.1195766751354394E+17</v>
      </c>
      <c r="B1800" t="s">
        <v>5135</v>
      </c>
      <c r="C1800" t="s">
        <v>15</v>
      </c>
      <c r="D1800" t="s">
        <v>3098</v>
      </c>
      <c r="E1800" t="s">
        <v>3099</v>
      </c>
      <c r="G1800" s="1">
        <v>43002.595196759263</v>
      </c>
    </row>
    <row r="1801" spans="1:8">
      <c r="A1801">
        <v>8.5157291977583795E+17</v>
      </c>
      <c r="B1801" t="s">
        <v>5134</v>
      </c>
      <c r="C1801" t="s">
        <v>10</v>
      </c>
      <c r="D1801" t="s">
        <v>3100</v>
      </c>
      <c r="E1801" t="s">
        <v>3101</v>
      </c>
      <c r="G1801" s="1">
        <v>42835.965046296296</v>
      </c>
    </row>
    <row r="1802" spans="1:8">
      <c r="A1802">
        <v>8.8602774143026304E+17</v>
      </c>
      <c r="B1802" t="s">
        <v>5134</v>
      </c>
      <c r="C1802" t="s">
        <v>10</v>
      </c>
      <c r="D1802" t="s">
        <v>3102</v>
      </c>
      <c r="E1802" t="s">
        <v>37</v>
      </c>
      <c r="G1802" s="1">
        <v>42931.042233796295</v>
      </c>
    </row>
    <row r="1803" spans="1:8">
      <c r="A1803">
        <v>7.7475797581044902E+17</v>
      </c>
      <c r="B1803" t="s">
        <v>5135</v>
      </c>
      <c r="C1803" t="s">
        <v>15</v>
      </c>
      <c r="D1803" t="s">
        <v>3103</v>
      </c>
      <c r="E1803" t="s">
        <v>3104</v>
      </c>
      <c r="G1803" s="1">
        <v>42623.996180555558</v>
      </c>
    </row>
    <row r="1804" spans="1:8">
      <c r="A1804">
        <v>8.5622356672713101E+17</v>
      </c>
      <c r="B1804" t="s">
        <v>5134</v>
      </c>
      <c r="C1804" t="s">
        <v>10</v>
      </c>
      <c r="D1804" t="s">
        <v>3105</v>
      </c>
      <c r="E1804" t="s">
        <v>3106</v>
      </c>
      <c r="G1804" s="1">
        <v>42848.798379629632</v>
      </c>
    </row>
    <row r="1805" spans="1:8">
      <c r="A1805">
        <v>8.8622954789255898E+17</v>
      </c>
      <c r="B1805" t="s">
        <v>5134</v>
      </c>
      <c r="C1805" t="s">
        <v>10</v>
      </c>
      <c r="D1805" t="s">
        <v>3107</v>
      </c>
      <c r="E1805" t="s">
        <v>800</v>
      </c>
      <c r="G1805" s="1">
        <v>42931.599120370367</v>
      </c>
    </row>
    <row r="1806" spans="1:8">
      <c r="A1806">
        <v>8.4134933148771494E+17</v>
      </c>
      <c r="B1806" t="s">
        <v>5134</v>
      </c>
      <c r="C1806" t="s">
        <v>7</v>
      </c>
      <c r="D1806" t="s">
        <v>3108</v>
      </c>
      <c r="E1806" t="s">
        <v>3109</v>
      </c>
      <c r="G1806" s="1">
        <v>42807.753310185188</v>
      </c>
    </row>
    <row r="1807" spans="1:8">
      <c r="A1807">
        <v>9.0584490269675904E+17</v>
      </c>
      <c r="B1807" t="s">
        <v>5134</v>
      </c>
      <c r="C1807" t="s">
        <v>10</v>
      </c>
      <c r="D1807" t="s">
        <v>3110</v>
      </c>
      <c r="E1807" t="e">
        <f>united so Frustrated with Customer support today in trying to rebook flight. agent made mistakes and had to Cancel new reservations.</f>
        <v>#NAME?</v>
      </c>
      <c r="F1807" t="s">
        <v>3111</v>
      </c>
      <c r="G1807" s="1">
        <v>42985.727187500001</v>
      </c>
      <c r="H1807" t="s">
        <v>3112</v>
      </c>
    </row>
    <row r="1808" spans="1:8">
      <c r="A1808">
        <v>8.5811975726613696E+17</v>
      </c>
      <c r="B1808" t="s">
        <v>5134</v>
      </c>
      <c r="C1808" t="s">
        <v>10</v>
      </c>
      <c r="D1808" t="s">
        <v>3110</v>
      </c>
      <c r="E1808" t="s">
        <v>3113</v>
      </c>
      <c r="F1808" t="s">
        <v>3111</v>
      </c>
      <c r="G1808" s="1">
        <v>42854.030868055554</v>
      </c>
      <c r="H1808" t="s">
        <v>3112</v>
      </c>
    </row>
    <row r="1809" spans="1:8">
      <c r="A1809">
        <v>8.8681969541181798E+17</v>
      </c>
      <c r="B1809" t="s">
        <v>5134</v>
      </c>
      <c r="C1809" t="s">
        <v>18</v>
      </c>
      <c r="D1809" t="s">
        <v>3114</v>
      </c>
      <c r="E1809" t="s">
        <v>3115</v>
      </c>
      <c r="F1809" t="s">
        <v>279</v>
      </c>
      <c r="G1809" s="1">
        <v>42933.22761574074</v>
      </c>
      <c r="H1809" t="s">
        <v>280</v>
      </c>
    </row>
    <row r="1810" spans="1:8">
      <c r="A1810">
        <v>8.9463108945678694E+17</v>
      </c>
      <c r="B1810" t="s">
        <v>5134</v>
      </c>
      <c r="C1810" t="s">
        <v>18</v>
      </c>
      <c r="D1810" t="s">
        <v>3116</v>
      </c>
      <c r="E1810" t="s">
        <v>3117</v>
      </c>
      <c r="F1810" t="s">
        <v>1428</v>
      </c>
      <c r="G1810" s="1">
        <v>42954.782951388886</v>
      </c>
      <c r="H1810" t="s">
        <v>1429</v>
      </c>
    </row>
    <row r="1811" spans="1:8">
      <c r="A1811">
        <v>8.4932845240684096E+17</v>
      </c>
      <c r="B1811" t="s">
        <v>5134</v>
      </c>
      <c r="C1811" t="s">
        <v>7</v>
      </c>
      <c r="D1811" t="s">
        <v>3118</v>
      </c>
      <c r="E1811" t="s">
        <v>3119</v>
      </c>
      <c r="G1811" s="1">
        <v>42829.771493055552</v>
      </c>
    </row>
    <row r="1812" spans="1:8">
      <c r="A1812">
        <v>8.0623521686809805E+17</v>
      </c>
      <c r="B1812" t="s">
        <v>5134</v>
      </c>
      <c r="C1812" t="s">
        <v>15</v>
      </c>
      <c r="D1812" t="s">
        <v>3120</v>
      </c>
      <c r="E1812" t="e">
        <f>_xlfn.SINGLE(MelodyUnplugged _xlfn.SINGLE(KellyannePolls _xlfn.SINGLE(chiproytx _xlfn.SINGLE(SouthwestAir typical..blame others.. nobody stopped you from celebrating))))</f>
        <v>#NAME?</v>
      </c>
      <c r="G1812" s="1">
        <v>42710.856817129628</v>
      </c>
    </row>
    <row r="1813" spans="1:8">
      <c r="A1813">
        <v>8.8672257547641997E+17</v>
      </c>
      <c r="B1813" t="s">
        <v>5134</v>
      </c>
      <c r="C1813" t="s">
        <v>10</v>
      </c>
      <c r="D1813" t="s">
        <v>3121</v>
      </c>
      <c r="E1813" t="s">
        <v>3122</v>
      </c>
      <c r="G1813" s="1">
        <v>42932.959618055553</v>
      </c>
    </row>
    <row r="1814" spans="1:8">
      <c r="A1814">
        <v>8.7441149711137498E+17</v>
      </c>
      <c r="B1814" t="s">
        <v>5134</v>
      </c>
      <c r="C1814" t="s">
        <v>18</v>
      </c>
      <c r="D1814" t="s">
        <v>3123</v>
      </c>
      <c r="E1814" t="s">
        <v>3124</v>
      </c>
      <c r="G1814" s="1">
        <v>42898.987511574072</v>
      </c>
    </row>
    <row r="1815" spans="1:8">
      <c r="A1815">
        <v>8.5145884197996096E+17</v>
      </c>
      <c r="B1815" t="s">
        <v>5134</v>
      </c>
      <c r="C1815" t="s">
        <v>10</v>
      </c>
      <c r="D1815" t="s">
        <v>3125</v>
      </c>
      <c r="E1815" t="s">
        <v>3126</v>
      </c>
      <c r="G1815" s="1">
        <v>42835.650243055556</v>
      </c>
    </row>
    <row r="1816" spans="1:8">
      <c r="A1816">
        <v>8.5252042829166502E+17</v>
      </c>
      <c r="B1816" t="s">
        <v>5135</v>
      </c>
      <c r="C1816" t="s">
        <v>10</v>
      </c>
      <c r="D1816" t="s">
        <v>3127</v>
      </c>
      <c r="E1816" t="s">
        <v>3128</v>
      </c>
      <c r="F1816" t="s">
        <v>3129</v>
      </c>
      <c r="G1816" s="1">
        <v>42838.579664351855</v>
      </c>
      <c r="H1816" t="s">
        <v>3130</v>
      </c>
    </row>
    <row r="1817" spans="1:8">
      <c r="A1817">
        <v>7.8156036254598298E+17</v>
      </c>
      <c r="B1817" t="s">
        <v>5134</v>
      </c>
      <c r="C1817" t="s">
        <v>18</v>
      </c>
      <c r="D1817" t="s">
        <v>3127</v>
      </c>
      <c r="E1817" t="s">
        <v>3131</v>
      </c>
      <c r="F1817" t="s">
        <v>3132</v>
      </c>
      <c r="G1817" s="1">
        <v>42642.767187500001</v>
      </c>
      <c r="H1817" t="s">
        <v>3133</v>
      </c>
    </row>
    <row r="1818" spans="1:8">
      <c r="A1818">
        <v>7.7103610631788902E+17</v>
      </c>
      <c r="B1818" t="s">
        <v>5134</v>
      </c>
      <c r="C1818" t="s">
        <v>7</v>
      </c>
      <c r="D1818" t="s">
        <v>3127</v>
      </c>
      <c r="E1818" t="s">
        <v>3134</v>
      </c>
      <c r="G1818" s="1">
        <v>42613.725775462961</v>
      </c>
    </row>
    <row r="1819" spans="1:8">
      <c r="A1819">
        <v>7.6414775894082304E+17</v>
      </c>
      <c r="B1819" t="s">
        <v>5134</v>
      </c>
      <c r="C1819" t="s">
        <v>15</v>
      </c>
      <c r="D1819" t="s">
        <v>3127</v>
      </c>
      <c r="E1819" t="s">
        <v>3135</v>
      </c>
      <c r="G1819" s="1">
        <v>42594.717557870368</v>
      </c>
    </row>
    <row r="1820" spans="1:8">
      <c r="A1820">
        <v>7.6133689537676403E+17</v>
      </c>
      <c r="B1820" t="s">
        <v>5134</v>
      </c>
      <c r="C1820" t="s">
        <v>18</v>
      </c>
      <c r="D1820" t="s">
        <v>3127</v>
      </c>
      <c r="E1820" t="s">
        <v>3136</v>
      </c>
      <c r="G1820" s="1">
        <v>42586.961053240739</v>
      </c>
    </row>
    <row r="1821" spans="1:8">
      <c r="A1821">
        <v>6.5249913194495104E+17</v>
      </c>
      <c r="B1821" t="s">
        <v>5134</v>
      </c>
      <c r="C1821" t="s">
        <v>15</v>
      </c>
      <c r="D1821" t="s">
        <v>3127</v>
      </c>
      <c r="E1821" t="s">
        <v>3137</v>
      </c>
      <c r="G1821" s="1">
        <v>42286.62604166667</v>
      </c>
    </row>
    <row r="1822" spans="1:8">
      <c r="A1822">
        <v>6.0108812653104294E+17</v>
      </c>
      <c r="B1822" t="s">
        <v>5135</v>
      </c>
      <c r="C1822" t="s">
        <v>18</v>
      </c>
      <c r="D1822" t="s">
        <v>3138</v>
      </c>
      <c r="E1822" t="s">
        <v>3139</v>
      </c>
      <c r="G1822" s="1">
        <v>42144.758692129632</v>
      </c>
    </row>
    <row r="1823" spans="1:8">
      <c r="A1823">
        <v>8.5186826605845696E+17</v>
      </c>
      <c r="B1823" t="s">
        <v>5134</v>
      </c>
      <c r="C1823" t="s">
        <v>10</v>
      </c>
      <c r="D1823" t="s">
        <v>3140</v>
      </c>
      <c r="E1823" t="s">
        <v>3141</v>
      </c>
      <c r="F1823" t="s">
        <v>584</v>
      </c>
      <c r="G1823" s="1">
        <v>42836.780046296299</v>
      </c>
      <c r="H1823" t="s">
        <v>585</v>
      </c>
    </row>
    <row r="1824" spans="1:8">
      <c r="A1824">
        <v>7.7069552022227302E+17</v>
      </c>
      <c r="B1824" t="s">
        <v>5134</v>
      </c>
      <c r="C1824" t="s">
        <v>7</v>
      </c>
      <c r="D1824" t="s">
        <v>3142</v>
      </c>
      <c r="E1824" t="s">
        <v>3143</v>
      </c>
      <c r="G1824" s="1">
        <v>42612.785937499997</v>
      </c>
    </row>
    <row r="1825" spans="1:8">
      <c r="A1825">
        <v>7.7038643052691405E+17</v>
      </c>
      <c r="B1825" t="s">
        <v>5134</v>
      </c>
      <c r="C1825" t="s">
        <v>15</v>
      </c>
      <c r="D1825" t="s">
        <v>3144</v>
      </c>
      <c r="E1825" t="e">
        <f>_xlfn.SINGLE(JDSHELBURNE _xlfn.SINGLE(SouthwestAir see ya next week in your Hometown))</f>
        <v>#NAME?</v>
      </c>
      <c r="G1825" s="1">
        <v>42611.933009259257</v>
      </c>
    </row>
    <row r="1826" spans="1:8">
      <c r="A1826">
        <v>7.3929345547875494E+17</v>
      </c>
      <c r="B1826" t="s">
        <v>5135</v>
      </c>
      <c r="C1826" t="s">
        <v>15</v>
      </c>
      <c r="D1826" t="s">
        <v>3145</v>
      </c>
      <c r="E1826" t="s">
        <v>3146</v>
      </c>
      <c r="G1826" s="1">
        <v>42526.132743055554</v>
      </c>
    </row>
    <row r="1827" spans="1:8">
      <c r="A1827">
        <v>9.1824738208471002E+17</v>
      </c>
      <c r="B1827" t="s">
        <v>5134</v>
      </c>
      <c r="C1827" t="s">
        <v>10</v>
      </c>
      <c r="D1827" t="s">
        <v>3147</v>
      </c>
      <c r="E1827" t="s">
        <v>3148</v>
      </c>
      <c r="G1827" s="1">
        <v>43019.951504629629</v>
      </c>
    </row>
    <row r="1828" spans="1:8">
      <c r="A1828">
        <v>4.0971687428530899E+17</v>
      </c>
      <c r="B1828" t="s">
        <v>5134</v>
      </c>
      <c r="C1828" t="s">
        <v>7</v>
      </c>
      <c r="D1828" t="s">
        <v>3147</v>
      </c>
      <c r="E1828" t="s">
        <v>3149</v>
      </c>
      <c r="G1828" s="1">
        <v>41616.674641203703</v>
      </c>
    </row>
    <row r="1829" spans="1:8">
      <c r="A1829">
        <v>7.5179550858330099E+17</v>
      </c>
      <c r="B1829" t="s">
        <v>5134</v>
      </c>
      <c r="C1829" t="s">
        <v>41</v>
      </c>
      <c r="D1829" t="s">
        <v>3150</v>
      </c>
      <c r="E1829" t="s">
        <v>3151</v>
      </c>
      <c r="F1829" t="s">
        <v>3152</v>
      </c>
      <c r="G1829" s="1">
        <v>42560.631840277776</v>
      </c>
      <c r="H1829" t="s">
        <v>3153</v>
      </c>
    </row>
    <row r="1830" spans="1:8">
      <c r="A1830">
        <v>6.6953208882837005E+17</v>
      </c>
      <c r="B1830" t="s">
        <v>5134</v>
      </c>
      <c r="C1830" t="s">
        <v>10</v>
      </c>
      <c r="D1830" t="s">
        <v>3150</v>
      </c>
      <c r="E1830" t="s">
        <v>3154</v>
      </c>
      <c r="F1830" t="s">
        <v>3152</v>
      </c>
      <c r="G1830" s="1">
        <v>42333.62804398148</v>
      </c>
      <c r="H1830" t="s">
        <v>3153</v>
      </c>
    </row>
    <row r="1831" spans="1:8">
      <c r="A1831">
        <v>6.6895858431575603E+17</v>
      </c>
      <c r="B1831" t="s">
        <v>5134</v>
      </c>
      <c r="C1831" t="s">
        <v>7</v>
      </c>
      <c r="D1831" t="s">
        <v>3150</v>
      </c>
      <c r="E1831" t="s">
        <v>3155</v>
      </c>
      <c r="F1831" t="s">
        <v>3152</v>
      </c>
      <c r="G1831" s="1">
        <v>42332.045474537037</v>
      </c>
      <c r="H1831" t="s">
        <v>3153</v>
      </c>
    </row>
    <row r="1832" spans="1:8">
      <c r="A1832">
        <v>6.1557331706435098E+17</v>
      </c>
      <c r="B1832" t="s">
        <v>5134</v>
      </c>
      <c r="C1832" t="s">
        <v>7</v>
      </c>
      <c r="D1832" t="s">
        <v>3150</v>
      </c>
      <c r="E1832" t="e">
        <f>AmericanAir then from Dallas to Boston</f>
        <v>#NAME?</v>
      </c>
      <c r="G1832" s="1">
        <v>42184.730208333334</v>
      </c>
    </row>
    <row r="1833" spans="1:8">
      <c r="A1833">
        <v>6.1557327702135104E+17</v>
      </c>
      <c r="B1833" t="s">
        <v>5134</v>
      </c>
      <c r="C1833" t="s">
        <v>7</v>
      </c>
      <c r="D1833" t="s">
        <v>3150</v>
      </c>
      <c r="E1833" t="s">
        <v>3156</v>
      </c>
      <c r="G1833" s="1">
        <v>42184.730092592596</v>
      </c>
    </row>
    <row r="1834" spans="1:8">
      <c r="A1834">
        <v>6.1269731163077005E+17</v>
      </c>
      <c r="B1834" t="s">
        <v>5134</v>
      </c>
      <c r="C1834" t="s">
        <v>7</v>
      </c>
      <c r="D1834" t="s">
        <v>3150</v>
      </c>
      <c r="E1834" t="e">
        <f>AmericanAir is the food free?</f>
        <v>#NAME?</v>
      </c>
      <c r="G1834" s="1">
        <v>42176.793946759259</v>
      </c>
    </row>
    <row r="1835" spans="1:8">
      <c r="A1835">
        <v>7.8712987336184205E+17</v>
      </c>
      <c r="B1835" t="s">
        <v>5134</v>
      </c>
      <c r="C1835" t="s">
        <v>7</v>
      </c>
      <c r="D1835" t="s">
        <v>3157</v>
      </c>
      <c r="E1835" t="s">
        <v>3158</v>
      </c>
      <c r="G1835" s="1">
        <v>42658.136111111111</v>
      </c>
    </row>
    <row r="1836" spans="1:8">
      <c r="A1836">
        <v>7.9874186249647296E+17</v>
      </c>
      <c r="B1836" t="s">
        <v>5134</v>
      </c>
      <c r="C1836" t="s">
        <v>10</v>
      </c>
      <c r="D1836" t="s">
        <v>3159</v>
      </c>
      <c r="E1836" t="s">
        <v>3160</v>
      </c>
      <c r="F1836" t="s">
        <v>770</v>
      </c>
      <c r="G1836" s="1">
        <v>42690.179097222222</v>
      </c>
      <c r="H1836" t="s">
        <v>771</v>
      </c>
    </row>
    <row r="1837" spans="1:8">
      <c r="A1837">
        <v>9.1562677111809203E+17</v>
      </c>
      <c r="B1837" t="s">
        <v>5135</v>
      </c>
      <c r="C1837" t="s">
        <v>7</v>
      </c>
      <c r="D1837" t="s">
        <v>3161</v>
      </c>
      <c r="E1837" t="s">
        <v>3162</v>
      </c>
      <c r="F1837" t="s">
        <v>760</v>
      </c>
      <c r="G1837" s="1">
        <v>43012.72</v>
      </c>
      <c r="H1837" t="s">
        <v>409</v>
      </c>
    </row>
    <row r="1838" spans="1:8">
      <c r="A1838">
        <v>8.2209314732916698E+17</v>
      </c>
      <c r="B1838" t="s">
        <v>5135</v>
      </c>
      <c r="C1838" t="s">
        <v>10</v>
      </c>
      <c r="D1838" t="s">
        <v>3163</v>
      </c>
      <c r="E1838" t="s">
        <v>3164</v>
      </c>
      <c r="G1838" s="1">
        <v>42754.616365740738</v>
      </c>
    </row>
    <row r="1839" spans="1:8">
      <c r="A1839">
        <v>8.5182448491084506E+17</v>
      </c>
      <c r="B1839" t="s">
        <v>5134</v>
      </c>
      <c r="C1839" t="s">
        <v>10</v>
      </c>
      <c r="D1839" t="s">
        <v>3165</v>
      </c>
      <c r="E1839" t="s">
        <v>3166</v>
      </c>
      <c r="F1839" t="s">
        <v>3167</v>
      </c>
      <c r="G1839" s="1">
        <v>42836.659224537034</v>
      </c>
      <c r="H1839" t="s">
        <v>3168</v>
      </c>
    </row>
    <row r="1840" spans="1:8">
      <c r="A1840">
        <v>9.1562594674038694E+17</v>
      </c>
      <c r="B1840" t="s">
        <v>5135</v>
      </c>
      <c r="C1840" t="s">
        <v>18</v>
      </c>
      <c r="D1840" t="s">
        <v>3169</v>
      </c>
      <c r="E1840" t="s">
        <v>271</v>
      </c>
      <c r="G1840" s="1">
        <v>43012.717719907407</v>
      </c>
    </row>
    <row r="1841" spans="1:8">
      <c r="A1841">
        <v>9.0742339908075494E+17</v>
      </c>
      <c r="B1841" t="s">
        <v>5135</v>
      </c>
      <c r="C1841" t="s">
        <v>10</v>
      </c>
      <c r="D1841" t="s">
        <v>3170</v>
      </c>
      <c r="E1841" t="s">
        <v>3171</v>
      </c>
      <c r="G1841" s="1">
        <v>42990.083009259259</v>
      </c>
    </row>
    <row r="1842" spans="1:8">
      <c r="A1842">
        <v>7.7062761225099597E+17</v>
      </c>
      <c r="B1842" t="s">
        <v>5135</v>
      </c>
      <c r="C1842" t="s">
        <v>10</v>
      </c>
      <c r="D1842" t="s">
        <v>3172</v>
      </c>
      <c r="E1842" t="s">
        <v>3173</v>
      </c>
      <c r="G1842" s="1">
        <v>42612.598541666666</v>
      </c>
    </row>
    <row r="1843" spans="1:8">
      <c r="A1843">
        <v>5.9608344576957594E+17</v>
      </c>
      <c r="B1843" t="s">
        <v>5134</v>
      </c>
      <c r="C1843" t="s">
        <v>41</v>
      </c>
      <c r="D1843" t="s">
        <v>3174</v>
      </c>
      <c r="E1843" t="s">
        <v>3175</v>
      </c>
      <c r="G1843" s="1">
        <v>42130.94840277778</v>
      </c>
    </row>
    <row r="1844" spans="1:8">
      <c r="A1844">
        <v>8.5270689358384294E+17</v>
      </c>
      <c r="B1844" t="s">
        <v>5134</v>
      </c>
      <c r="C1844" t="s">
        <v>10</v>
      </c>
      <c r="D1844" t="s">
        <v>3176</v>
      </c>
      <c r="E1844" t="e">
        <f>_xlfn.SINGLE(MisPris _xlfn.SINGLE(OHMYGODitsKAT _xlfn.SINGLE(Bo_Me_Yooo _xlfn.SINGLE(ParkerMaass _xlfn.SINGLE(united I was bored...)))))</f>
        <v>#NAME?</v>
      </c>
      <c r="G1844" s="1">
        <v>42839.094212962962</v>
      </c>
    </row>
    <row r="1845" spans="1:8">
      <c r="A1845">
        <v>8.1158429254746099E+17</v>
      </c>
      <c r="B1845" t="s">
        <v>5134</v>
      </c>
      <c r="C1845" t="s">
        <v>18</v>
      </c>
      <c r="D1845" t="s">
        <v>3176</v>
      </c>
      <c r="E1845" t="s">
        <v>172</v>
      </c>
      <c r="G1845" s="1">
        <v>42725.6174537037</v>
      </c>
    </row>
    <row r="1846" spans="1:8">
      <c r="A1846">
        <v>7.7547273792180198E+17</v>
      </c>
      <c r="B1846" t="s">
        <v>5134</v>
      </c>
      <c r="C1846" t="s">
        <v>10</v>
      </c>
      <c r="D1846" t="s">
        <v>3176</v>
      </c>
      <c r="E1846" t="s">
        <v>3177</v>
      </c>
      <c r="F1846" t="s">
        <v>265</v>
      </c>
      <c r="G1846" s="1">
        <v>42625.968541666669</v>
      </c>
      <c r="H1846" t="s">
        <v>266</v>
      </c>
    </row>
    <row r="1847" spans="1:8">
      <c r="A1847">
        <v>7.7544102526329203E+17</v>
      </c>
      <c r="B1847" t="s">
        <v>5134</v>
      </c>
      <c r="C1847" t="s">
        <v>10</v>
      </c>
      <c r="D1847" t="s">
        <v>3176</v>
      </c>
      <c r="E1847" t="s">
        <v>3178</v>
      </c>
      <c r="F1847" t="s">
        <v>265</v>
      </c>
      <c r="G1847" s="1">
        <v>42625.881041666667</v>
      </c>
      <c r="H1847" t="s">
        <v>266</v>
      </c>
    </row>
    <row r="1848" spans="1:8">
      <c r="A1848">
        <v>7.7471598513566502E+17</v>
      </c>
      <c r="B1848" t="s">
        <v>5134</v>
      </c>
      <c r="C1848" t="s">
        <v>10</v>
      </c>
      <c r="D1848" t="s">
        <v>3176</v>
      </c>
      <c r="E1848" t="e">
        <f>_xlfn.SINGLE(LaurenNovik _xlfn.SINGLE(united right? so obnoxious.))</f>
        <v>#NAME?</v>
      </c>
      <c r="G1848" s="1">
        <v>42623.880312499998</v>
      </c>
    </row>
    <row r="1849" spans="1:8">
      <c r="A1849">
        <v>7.7470354961998195E+17</v>
      </c>
      <c r="B1849" t="s">
        <v>5134</v>
      </c>
      <c r="C1849" t="s">
        <v>10</v>
      </c>
      <c r="D1849" t="s">
        <v>3176</v>
      </c>
      <c r="E1849" t="s">
        <v>3179</v>
      </c>
      <c r="F1849" t="s">
        <v>265</v>
      </c>
      <c r="G1849" s="1">
        <v>42623.845995370371</v>
      </c>
      <c r="H1849" t="s">
        <v>266</v>
      </c>
    </row>
    <row r="1850" spans="1:8">
      <c r="A1850">
        <v>7.7470330843064704E+17</v>
      </c>
      <c r="B1850" t="s">
        <v>5134</v>
      </c>
      <c r="C1850" t="s">
        <v>10</v>
      </c>
      <c r="D1850" t="s">
        <v>3176</v>
      </c>
      <c r="E1850" t="s">
        <v>3180</v>
      </c>
      <c r="F1850" t="s">
        <v>265</v>
      </c>
      <c r="G1850" s="1">
        <v>42623.845324074071</v>
      </c>
      <c r="H1850" t="s">
        <v>266</v>
      </c>
    </row>
    <row r="1851" spans="1:8">
      <c r="A1851">
        <v>8.74961348542816E+17</v>
      </c>
      <c r="B1851" t="s">
        <v>5134</v>
      </c>
      <c r="C1851" t="s">
        <v>38</v>
      </c>
      <c r="D1851" t="s">
        <v>3181</v>
      </c>
      <c r="E1851" t="s">
        <v>3182</v>
      </c>
      <c r="F1851" t="s">
        <v>782</v>
      </c>
      <c r="G1851" s="1">
        <v>42900.504814814813</v>
      </c>
      <c r="H1851" t="s">
        <v>564</v>
      </c>
    </row>
    <row r="1852" spans="1:8">
      <c r="A1852">
        <v>6.0610538136289997E+17</v>
      </c>
      <c r="B1852" t="s">
        <v>5134</v>
      </c>
      <c r="C1852" t="s">
        <v>10</v>
      </c>
      <c r="D1852" t="s">
        <v>3181</v>
      </c>
      <c r="E1852" t="s">
        <v>3183</v>
      </c>
      <c r="G1852" s="1">
        <v>42158.603680555556</v>
      </c>
    </row>
    <row r="1853" spans="1:8">
      <c r="A1853">
        <v>8.8459768743321101E+17</v>
      </c>
      <c r="B1853" t="s">
        <v>5134</v>
      </c>
      <c r="C1853" t="s">
        <v>7</v>
      </c>
      <c r="D1853" t="s">
        <v>3184</v>
      </c>
      <c r="E1853" t="s">
        <v>3185</v>
      </c>
      <c r="F1853" t="s">
        <v>51</v>
      </c>
      <c r="G1853" s="1">
        <v>42927.096041666664</v>
      </c>
      <c r="H1853" t="s">
        <v>52</v>
      </c>
    </row>
    <row r="1854" spans="1:8">
      <c r="A1854">
        <v>8.4604503633669299E+17</v>
      </c>
      <c r="B1854" t="s">
        <v>5134</v>
      </c>
      <c r="C1854" t="s">
        <v>10</v>
      </c>
      <c r="D1854" t="s">
        <v>3186</v>
      </c>
      <c r="E1854" t="s">
        <v>3187</v>
      </c>
      <c r="G1854" s="1">
        <v>42820.710995370369</v>
      </c>
    </row>
    <row r="1855" spans="1:8">
      <c r="A1855">
        <v>8.1158578885296896E+17</v>
      </c>
      <c r="B1855" t="s">
        <v>5134</v>
      </c>
      <c r="C1855" t="s">
        <v>18</v>
      </c>
      <c r="D1855" t="s">
        <v>3188</v>
      </c>
      <c r="E1855" t="s">
        <v>172</v>
      </c>
      <c r="G1855" s="1">
        <v>42725.62158564815</v>
      </c>
    </row>
    <row r="1856" spans="1:8">
      <c r="A1856">
        <v>7.5720189907031603E+17</v>
      </c>
      <c r="B1856" t="s">
        <v>5134</v>
      </c>
      <c r="C1856" t="s">
        <v>10</v>
      </c>
      <c r="D1856" t="s">
        <v>3189</v>
      </c>
      <c r="E1856" t="s">
        <v>3190</v>
      </c>
      <c r="F1856" t="s">
        <v>362</v>
      </c>
      <c r="G1856" s="1">
        <v>42575.550636574073</v>
      </c>
      <c r="H1856" t="s">
        <v>363</v>
      </c>
    </row>
    <row r="1857" spans="1:8">
      <c r="A1857">
        <v>7.5719956905053696E+17</v>
      </c>
      <c r="B1857" t="s">
        <v>5134</v>
      </c>
      <c r="C1857" t="s">
        <v>10</v>
      </c>
      <c r="D1857" t="s">
        <v>3189</v>
      </c>
      <c r="E1857" t="s">
        <v>3191</v>
      </c>
      <c r="F1857" t="s">
        <v>362</v>
      </c>
      <c r="G1857" s="1">
        <v>42575.544212962966</v>
      </c>
      <c r="H1857" t="s">
        <v>363</v>
      </c>
    </row>
    <row r="1858" spans="1:8">
      <c r="A1858">
        <v>8.5159138294686106E+17</v>
      </c>
      <c r="B1858" t="s">
        <v>5134</v>
      </c>
      <c r="C1858" t="s">
        <v>10</v>
      </c>
      <c r="D1858" t="s">
        <v>3192</v>
      </c>
      <c r="E1858" t="s">
        <v>933</v>
      </c>
      <c r="G1858" s="1">
        <v>42836.01599537037</v>
      </c>
    </row>
    <row r="1859" spans="1:8">
      <c r="A1859">
        <v>9.1524774363076096E+17</v>
      </c>
      <c r="B1859" t="s">
        <v>5135</v>
      </c>
      <c r="C1859" t="s">
        <v>18</v>
      </c>
      <c r="D1859" t="s">
        <v>3193</v>
      </c>
      <c r="E1859" t="s">
        <v>3194</v>
      </c>
      <c r="G1859" s="1">
        <v>43011.674085648148</v>
      </c>
    </row>
    <row r="1860" spans="1:8">
      <c r="A1860">
        <v>8.7517089932589005E+17</v>
      </c>
      <c r="B1860" t="s">
        <v>5134</v>
      </c>
      <c r="C1860" t="s">
        <v>10</v>
      </c>
      <c r="D1860" t="s">
        <v>3195</v>
      </c>
      <c r="E1860" t="s">
        <v>3196</v>
      </c>
      <c r="G1860" s="1">
        <v>42901.083055555559</v>
      </c>
    </row>
    <row r="1861" spans="1:8">
      <c r="A1861">
        <v>7.3527949981886797E+17</v>
      </c>
      <c r="B1861" t="s">
        <v>5135</v>
      </c>
      <c r="C1861" t="s">
        <v>15</v>
      </c>
      <c r="D1861" t="s">
        <v>3195</v>
      </c>
      <c r="E1861" t="s">
        <v>3197</v>
      </c>
      <c r="G1861" s="1">
        <v>42515.056342592594</v>
      </c>
    </row>
    <row r="1862" spans="1:8">
      <c r="A1862">
        <v>5.6459492212932602E+17</v>
      </c>
      <c r="B1862" t="s">
        <v>5134</v>
      </c>
      <c r="C1862" t="s">
        <v>15</v>
      </c>
      <c r="D1862" t="s">
        <v>3195</v>
      </c>
      <c r="E1862" t="s">
        <v>3198</v>
      </c>
      <c r="F1862" t="s">
        <v>3199</v>
      </c>
      <c r="G1862" s="1">
        <v>42044.056631944448</v>
      </c>
      <c r="H1862" t="s">
        <v>421</v>
      </c>
    </row>
    <row r="1863" spans="1:8">
      <c r="A1863">
        <v>8.1459345088880602E+17</v>
      </c>
      <c r="B1863" t="s">
        <v>5134</v>
      </c>
      <c r="C1863" t="s">
        <v>15</v>
      </c>
      <c r="D1863" t="s">
        <v>3200</v>
      </c>
      <c r="E1863" t="e">
        <f>SouthwestAir its Cool. you guys always treat me well. just one bad experience.</f>
        <v>#NAME?</v>
      </c>
      <c r="G1863" s="1">
        <v>42733.92114583333</v>
      </c>
    </row>
    <row r="1864" spans="1:8">
      <c r="A1864">
        <v>8.8692051106173299E+17</v>
      </c>
      <c r="B1864" t="s">
        <v>5134</v>
      </c>
      <c r="C1864" t="s">
        <v>15</v>
      </c>
      <c r="D1864" t="s">
        <v>3201</v>
      </c>
      <c r="E1864" t="s">
        <v>3202</v>
      </c>
      <c r="F1864" t="s">
        <v>3073</v>
      </c>
      <c r="G1864" s="1">
        <v>42933.505810185183</v>
      </c>
      <c r="H1864" t="s">
        <v>3074</v>
      </c>
    </row>
    <row r="1865" spans="1:8">
      <c r="A1865">
        <v>9.23264407773184E+17</v>
      </c>
      <c r="B1865" t="s">
        <v>5134</v>
      </c>
      <c r="C1865" t="s">
        <v>7</v>
      </c>
      <c r="D1865" t="s">
        <v>3203</v>
      </c>
      <c r="E1865" t="s">
        <v>3204</v>
      </c>
      <c r="G1865" s="1">
        <v>43033.795856481483</v>
      </c>
    </row>
    <row r="1866" spans="1:8">
      <c r="A1866">
        <v>8.18833918325616E+17</v>
      </c>
      <c r="B1866" t="s">
        <v>5134</v>
      </c>
      <c r="C1866" t="s">
        <v>18</v>
      </c>
      <c r="D1866" t="s">
        <v>3205</v>
      </c>
      <c r="E1866" t="e">
        <f>Delta I understand but I book the flight tickets with Delta and dont pay This third party service provider</f>
        <v>#NAME?</v>
      </c>
      <c r="G1866" s="1">
        <v>42745.622604166667</v>
      </c>
    </row>
    <row r="1867" spans="1:8">
      <c r="A1867">
        <v>8.9867078537130803E+17</v>
      </c>
      <c r="B1867" t="s">
        <v>5134</v>
      </c>
      <c r="C1867" t="s">
        <v>10</v>
      </c>
      <c r="D1867" t="s">
        <v>3206</v>
      </c>
      <c r="E1867" t="e">
        <f>_xlfn.SINGLE(HarveyLivesLove _xlfn.SINGLE(united I will repost when I have some more time later))</f>
        <v>#NAME?</v>
      </c>
      <c r="G1867" s="1">
        <v>42965.930393518516</v>
      </c>
    </row>
    <row r="1868" spans="1:8">
      <c r="A1868">
        <v>9.2107313626270106E+17</v>
      </c>
      <c r="B1868" t="s">
        <v>5135</v>
      </c>
      <c r="C1868" t="s">
        <v>15</v>
      </c>
      <c r="D1868" t="s">
        <v>3207</v>
      </c>
      <c r="E1868" t="s">
        <v>3208</v>
      </c>
      <c r="G1868" s="1">
        <v>43027.749108796299</v>
      </c>
    </row>
    <row r="1869" spans="1:8">
      <c r="A1869">
        <v>9.0513510810090701E+17</v>
      </c>
      <c r="B1869" t="s">
        <v>5134</v>
      </c>
      <c r="C1869" t="s">
        <v>41</v>
      </c>
      <c r="D1869" t="s">
        <v>3209</v>
      </c>
      <c r="E1869" t="s">
        <v>3210</v>
      </c>
      <c r="F1869" t="s">
        <v>584</v>
      </c>
      <c r="G1869" s="1">
        <v>42983.768530092595</v>
      </c>
      <c r="H1869" t="s">
        <v>585</v>
      </c>
    </row>
    <row r="1870" spans="1:8">
      <c r="A1870">
        <v>8.84132286521888E+17</v>
      </c>
      <c r="B1870" t="s">
        <v>5134</v>
      </c>
      <c r="C1870" t="s">
        <v>10</v>
      </c>
      <c r="D1870" t="s">
        <v>3211</v>
      </c>
      <c r="E1870" t="s">
        <v>3212</v>
      </c>
      <c r="F1870" t="s">
        <v>203</v>
      </c>
      <c r="G1870" s="1">
        <v>42925.811782407407</v>
      </c>
      <c r="H1870" t="s">
        <v>204</v>
      </c>
    </row>
    <row r="1871" spans="1:8">
      <c r="A1871">
        <v>8.8412694895550003E+17</v>
      </c>
      <c r="B1871" t="s">
        <v>5134</v>
      </c>
      <c r="C1871" t="s">
        <v>10</v>
      </c>
      <c r="D1871" t="s">
        <v>3211</v>
      </c>
      <c r="E1871" t="s">
        <v>3213</v>
      </c>
      <c r="F1871" t="s">
        <v>203</v>
      </c>
      <c r="G1871" s="1">
        <v>42925.797048611108</v>
      </c>
      <c r="H1871" t="s">
        <v>204</v>
      </c>
    </row>
    <row r="1872" spans="1:8">
      <c r="A1872">
        <v>8.8664664761828096E+17</v>
      </c>
      <c r="B1872" t="s">
        <v>5134</v>
      </c>
      <c r="C1872" t="s">
        <v>18</v>
      </c>
      <c r="D1872" t="s">
        <v>3214</v>
      </c>
      <c r="E1872" t="e">
        <f>_xlfn.SINGLE(Prynetyme01 _xlfn.SINGLE(AnnCoulter _xlfn.SINGLE(Delta given that the Middle class is the economic engine of the us))), What specific changes do you want?</f>
        <v>#NAME?</v>
      </c>
      <c r="F1872" t="s">
        <v>3215</v>
      </c>
      <c r="G1872" s="1">
        <v>42932.750092592592</v>
      </c>
      <c r="H1872" t="s">
        <v>3216</v>
      </c>
    </row>
    <row r="1873" spans="1:8">
      <c r="A1873">
        <v>8.4169315298565696E+17</v>
      </c>
      <c r="B1873" t="s">
        <v>5135</v>
      </c>
      <c r="C1873" t="s">
        <v>7</v>
      </c>
      <c r="D1873" t="s">
        <v>3217</v>
      </c>
      <c r="E1873" t="s">
        <v>3218</v>
      </c>
      <c r="G1873" s="1">
        <v>42808.70208333333</v>
      </c>
    </row>
    <row r="1874" spans="1:8">
      <c r="A1874">
        <v>8.4928462685829094E+17</v>
      </c>
      <c r="B1874" t="s">
        <v>5134</v>
      </c>
      <c r="C1874" t="s">
        <v>18</v>
      </c>
      <c r="D1874" t="s">
        <v>3219</v>
      </c>
      <c r="E1874" t="s">
        <v>3220</v>
      </c>
      <c r="G1874" s="1">
        <v>42829.650555555556</v>
      </c>
    </row>
    <row r="1875" spans="1:8">
      <c r="A1875">
        <v>8.3517690402192102E+17</v>
      </c>
      <c r="B1875" t="s">
        <v>5134</v>
      </c>
      <c r="C1875" t="s">
        <v>7</v>
      </c>
      <c r="D1875" t="s">
        <v>3221</v>
      </c>
      <c r="E1875" t="s">
        <v>3222</v>
      </c>
      <c r="G1875" s="1">
        <v>42790.720659722225</v>
      </c>
    </row>
    <row r="1876" spans="1:8">
      <c r="A1876">
        <v>4.9337839604324301E+17</v>
      </c>
      <c r="B1876" t="s">
        <v>5134</v>
      </c>
      <c r="C1876" t="s">
        <v>10</v>
      </c>
      <c r="D1876" t="s">
        <v>3223</v>
      </c>
      <c r="E1876" t="s">
        <v>3224</v>
      </c>
      <c r="G1876" s="1">
        <v>41847.536458333336</v>
      </c>
    </row>
    <row r="1877" spans="1:8">
      <c r="A1877">
        <v>7.5933732346095206E+17</v>
      </c>
      <c r="B1877" t="s">
        <v>5134</v>
      </c>
      <c r="C1877" t="s">
        <v>7</v>
      </c>
      <c r="D1877" t="s">
        <v>3225</v>
      </c>
      <c r="E1877" t="s">
        <v>3226</v>
      </c>
      <c r="G1877" s="1">
        <v>42581.443287037036</v>
      </c>
    </row>
    <row r="1878" spans="1:8">
      <c r="A1878">
        <v>9.2768287118324096E+17</v>
      </c>
      <c r="B1878" t="s">
        <v>5134</v>
      </c>
      <c r="C1878" t="s">
        <v>41</v>
      </c>
      <c r="D1878" t="s">
        <v>3227</v>
      </c>
      <c r="E1878" t="s">
        <v>3228</v>
      </c>
      <c r="G1878" s="1">
        <v>43045.988495370373</v>
      </c>
    </row>
    <row r="1879" spans="1:8">
      <c r="A1879">
        <v>8.8676303192920397E+17</v>
      </c>
      <c r="B1879" t="s">
        <v>5134</v>
      </c>
      <c r="C1879" t="s">
        <v>18</v>
      </c>
      <c r="D1879" t="s">
        <v>3229</v>
      </c>
      <c r="E1879" t="s">
        <v>3230</v>
      </c>
      <c r="G1879" s="1">
        <v>42933.071250000001</v>
      </c>
    </row>
    <row r="1880" spans="1:8">
      <c r="A1880">
        <v>8.8600488830352896E+17</v>
      </c>
      <c r="B1880" t="s">
        <v>5134</v>
      </c>
      <c r="C1880" t="s">
        <v>41</v>
      </c>
      <c r="D1880" t="s">
        <v>3231</v>
      </c>
      <c r="E1880" t="s">
        <v>3232</v>
      </c>
      <c r="F1880" t="s">
        <v>241</v>
      </c>
      <c r="G1880" s="1">
        <v>42930.979178240741</v>
      </c>
      <c r="H1880" t="s">
        <v>242</v>
      </c>
    </row>
    <row r="1881" spans="1:8">
      <c r="A1881">
        <v>8.2006376596212506E+17</v>
      </c>
      <c r="B1881" t="s">
        <v>5134</v>
      </c>
      <c r="C1881" t="s">
        <v>15</v>
      </c>
      <c r="D1881" t="s">
        <v>3233</v>
      </c>
      <c r="E1881" t="s">
        <v>3234</v>
      </c>
      <c r="G1881" s="1">
        <v>42749.016342592593</v>
      </c>
    </row>
    <row r="1882" spans="1:8">
      <c r="A1882">
        <v>4.859408076196E+17</v>
      </c>
      <c r="B1882" t="s">
        <v>5134</v>
      </c>
      <c r="C1882" t="s">
        <v>10</v>
      </c>
      <c r="D1882" t="s">
        <v>3235</v>
      </c>
      <c r="E1882" t="e">
        <f>united and the attendant was rude asking What Status I had.. I had the Status just No time to deal with it we had boarded.</f>
        <v>#NAME?</v>
      </c>
      <c r="G1882" s="1">
        <v>41827.012627314813</v>
      </c>
    </row>
    <row r="1883" spans="1:8">
      <c r="A1883">
        <v>4.5103421333334797E+17</v>
      </c>
      <c r="B1883" t="s">
        <v>5135</v>
      </c>
      <c r="C1883" t="s">
        <v>41</v>
      </c>
      <c r="D1883" t="s">
        <v>3235</v>
      </c>
      <c r="E1883" t="s">
        <v>3236</v>
      </c>
      <c r="G1883" s="1">
        <v>41730.688773148147</v>
      </c>
    </row>
    <row r="1884" spans="1:8">
      <c r="A1884">
        <v>4.4702329419020198E+17</v>
      </c>
      <c r="B1884" t="s">
        <v>5134</v>
      </c>
      <c r="C1884" t="s">
        <v>7</v>
      </c>
      <c r="D1884" t="s">
        <v>3235</v>
      </c>
      <c r="E1884" t="e">
        <f>_xlfn.SINGLE(AmericanAir off to Denver for _xlfn.SINGLE(SheerTalentLTD))</f>
        <v>#NAME?</v>
      </c>
      <c r="G1884" s="1">
        <v>41719.620752314811</v>
      </c>
    </row>
    <row r="1885" spans="1:8">
      <c r="A1885">
        <v>4.0643205347581498E+17</v>
      </c>
      <c r="B1885" t="s">
        <v>5134</v>
      </c>
      <c r="C1885" t="s">
        <v>7</v>
      </c>
      <c r="D1885" t="s">
        <v>3235</v>
      </c>
      <c r="E1885" t="s">
        <v>3237</v>
      </c>
      <c r="G1885" s="1">
        <v>41607.610266203701</v>
      </c>
    </row>
    <row r="1886" spans="1:8">
      <c r="A1886">
        <v>3.9844068697205901E+17</v>
      </c>
      <c r="B1886" t="s">
        <v>5135</v>
      </c>
      <c r="C1886" t="s">
        <v>7</v>
      </c>
      <c r="D1886" t="s">
        <v>3235</v>
      </c>
      <c r="E1886" t="s">
        <v>3238</v>
      </c>
      <c r="G1886" s="1">
        <v>41585.558298611111</v>
      </c>
    </row>
    <row r="1887" spans="1:8">
      <c r="A1887">
        <v>8.5148259017529702E+17</v>
      </c>
      <c r="B1887" t="s">
        <v>5134</v>
      </c>
      <c r="C1887" t="s">
        <v>10</v>
      </c>
      <c r="D1887" t="s">
        <v>3239</v>
      </c>
      <c r="E1887" t="s">
        <v>1611</v>
      </c>
      <c r="G1887" s="1">
        <v>42835.715775462966</v>
      </c>
    </row>
    <row r="1888" spans="1:8">
      <c r="A1888">
        <v>8.1174822526679002E+17</v>
      </c>
      <c r="B1888" t="s">
        <v>5134</v>
      </c>
      <c r="C1888" t="s">
        <v>18</v>
      </c>
      <c r="D1888" t="s">
        <v>3239</v>
      </c>
      <c r="E1888" t="s">
        <v>172</v>
      </c>
      <c r="G1888" s="1">
        <v>42726.069826388892</v>
      </c>
    </row>
    <row r="1889" spans="1:8">
      <c r="A1889">
        <v>7.8304218258436902E+17</v>
      </c>
      <c r="B1889" t="s">
        <v>5134</v>
      </c>
      <c r="C1889" t="s">
        <v>10</v>
      </c>
      <c r="D1889" t="s">
        <v>3240</v>
      </c>
      <c r="E1889" t="s">
        <v>3241</v>
      </c>
      <c r="F1889" t="s">
        <v>3242</v>
      </c>
      <c r="G1889" s="1">
        <v>42646.856238425928</v>
      </c>
      <c r="H1889" t="s">
        <v>363</v>
      </c>
    </row>
    <row r="1890" spans="1:8">
      <c r="A1890">
        <v>8.6090914867788096E+17</v>
      </c>
      <c r="B1890" t="s">
        <v>5134</v>
      </c>
      <c r="C1890" t="s">
        <v>38</v>
      </c>
      <c r="D1890" t="s">
        <v>3243</v>
      </c>
      <c r="E1890" t="e">
        <f>_xlfn.SINGLE(VirginAmerica hey. I can check in on website), but not in app. (I\u2019m told to call you.)</f>
        <v>#NAME?</v>
      </c>
      <c r="F1890" t="s">
        <v>3244</v>
      </c>
      <c r="G1890" s="1">
        <v>42861.728125000001</v>
      </c>
      <c r="H1890" t="s">
        <v>3245</v>
      </c>
    </row>
    <row r="1891" spans="1:8">
      <c r="A1891">
        <v>8.3393342589557901E+17</v>
      </c>
      <c r="B1891" t="s">
        <v>5134</v>
      </c>
      <c r="C1891" t="s">
        <v>7</v>
      </c>
      <c r="D1891" t="s">
        <v>3246</v>
      </c>
      <c r="E1891" t="s">
        <v>3247</v>
      </c>
      <c r="G1891" s="1">
        <v>42787.289317129631</v>
      </c>
    </row>
    <row r="1892" spans="1:8">
      <c r="A1892">
        <v>8.3392929159114701E+17</v>
      </c>
      <c r="B1892" t="s">
        <v>5134</v>
      </c>
      <c r="C1892" t="s">
        <v>7</v>
      </c>
      <c r="D1892" t="s">
        <v>3246</v>
      </c>
      <c r="E1892" t="s">
        <v>3248</v>
      </c>
      <c r="G1892" s="1">
        <v>42787.277905092589</v>
      </c>
    </row>
    <row r="1893" spans="1:8">
      <c r="A1893">
        <v>8.8606819942657997E+17</v>
      </c>
      <c r="B1893" t="s">
        <v>5134</v>
      </c>
      <c r="C1893" t="s">
        <v>10</v>
      </c>
      <c r="D1893" t="s">
        <v>3249</v>
      </c>
      <c r="E1893" t="e">
        <f>_xlfn.SINGLE(ScHoolboyQ _xlfn.SINGLE(united _xlfn.SINGLE(hollastvandien Read the ANIMAL REPLIES)))</f>
        <v>#NAME?</v>
      </c>
      <c r="F1893" t="s">
        <v>3250</v>
      </c>
      <c r="G1893" s="1">
        <v>42931.153877314813</v>
      </c>
      <c r="H1893" t="s">
        <v>3251</v>
      </c>
    </row>
    <row r="1894" spans="1:8">
      <c r="A1894">
        <v>8.8018618930268506E+17</v>
      </c>
      <c r="B1894" t="s">
        <v>5135</v>
      </c>
      <c r="C1894" t="s">
        <v>18</v>
      </c>
      <c r="D1894" t="s">
        <v>3252</v>
      </c>
      <c r="E1894" t="s">
        <v>3253</v>
      </c>
      <c r="F1894" t="s">
        <v>3254</v>
      </c>
      <c r="G1894" s="1">
        <v>42914.922627314816</v>
      </c>
      <c r="H1894" t="s">
        <v>1429</v>
      </c>
    </row>
    <row r="1895" spans="1:8">
      <c r="A1895">
        <v>7.9048639534952806E+17</v>
      </c>
      <c r="B1895" t="s">
        <v>5135</v>
      </c>
      <c r="C1895" t="s">
        <v>18</v>
      </c>
      <c r="D1895" t="s">
        <v>3252</v>
      </c>
      <c r="E1895" t="s">
        <v>3255</v>
      </c>
      <c r="F1895" t="s">
        <v>3256</v>
      </c>
      <c r="G1895" s="1">
        <v>42667.398344907408</v>
      </c>
      <c r="H1895" t="s">
        <v>225</v>
      </c>
    </row>
    <row r="1896" spans="1:8">
      <c r="A1896">
        <v>7.20593102143168E+17</v>
      </c>
      <c r="B1896" t="s">
        <v>5134</v>
      </c>
      <c r="C1896" t="s">
        <v>18</v>
      </c>
      <c r="D1896" t="s">
        <v>3252</v>
      </c>
      <c r="E1896" t="s">
        <v>3257</v>
      </c>
      <c r="F1896" t="s">
        <v>3258</v>
      </c>
      <c r="G1896" s="1">
        <v>42474.529606481483</v>
      </c>
      <c r="H1896" t="s">
        <v>262</v>
      </c>
    </row>
    <row r="1897" spans="1:8">
      <c r="A1897">
        <v>8.6588299201457702E+17</v>
      </c>
      <c r="B1897" t="s">
        <v>5134</v>
      </c>
      <c r="C1897" t="s">
        <v>18</v>
      </c>
      <c r="D1897" t="s">
        <v>3259</v>
      </c>
      <c r="E1897" t="s">
        <v>3260</v>
      </c>
      <c r="G1897" s="1">
        <v>42875.453321759262</v>
      </c>
    </row>
    <row r="1898" spans="1:8">
      <c r="A1898">
        <v>8.3492443657066906E+17</v>
      </c>
      <c r="B1898" t="s">
        <v>5134</v>
      </c>
      <c r="C1898" t="s">
        <v>7</v>
      </c>
      <c r="D1898" t="s">
        <v>3259</v>
      </c>
      <c r="E1898" t="s">
        <v>3261</v>
      </c>
      <c r="G1898" s="1">
        <v>42790.023981481485</v>
      </c>
    </row>
    <row r="1899" spans="1:8">
      <c r="A1899">
        <v>8.2326123858306202E+17</v>
      </c>
      <c r="B1899" t="s">
        <v>5134</v>
      </c>
      <c r="C1899" t="s">
        <v>7</v>
      </c>
      <c r="D1899" t="s">
        <v>3259</v>
      </c>
      <c r="E1899" t="s">
        <v>3262</v>
      </c>
      <c r="F1899" t="s">
        <v>782</v>
      </c>
      <c r="G1899" s="1">
        <v>42757.839687500003</v>
      </c>
      <c r="H1899" t="s">
        <v>564</v>
      </c>
    </row>
    <row r="1900" spans="1:8">
      <c r="A1900">
        <v>8.0158229848327706E+17</v>
      </c>
      <c r="B1900" t="s">
        <v>5134</v>
      </c>
      <c r="C1900" t="s">
        <v>7</v>
      </c>
      <c r="D1900" t="s">
        <v>3259</v>
      </c>
      <c r="E1900" t="s">
        <v>3263</v>
      </c>
      <c r="F1900" t="s">
        <v>782</v>
      </c>
      <c r="G1900" s="1">
        <v>42698.017210648148</v>
      </c>
      <c r="H1900" t="s">
        <v>564</v>
      </c>
    </row>
    <row r="1901" spans="1:8">
      <c r="A1901">
        <v>8.0158198866267302E+17</v>
      </c>
      <c r="B1901" t="s">
        <v>5134</v>
      </c>
      <c r="C1901" t="s">
        <v>7</v>
      </c>
      <c r="D1901" t="s">
        <v>3259</v>
      </c>
      <c r="E1901" t="s">
        <v>3264</v>
      </c>
      <c r="F1901" t="s">
        <v>782</v>
      </c>
      <c r="G1901" s="1">
        <v>42698.01635416667</v>
      </c>
      <c r="H1901" t="s">
        <v>564</v>
      </c>
    </row>
    <row r="1902" spans="1:8">
      <c r="A1902">
        <v>7.9813152743564403E+17</v>
      </c>
      <c r="B1902" t="s">
        <v>5134</v>
      </c>
      <c r="C1902" t="s">
        <v>7</v>
      </c>
      <c r="D1902" t="s">
        <v>3259</v>
      </c>
      <c r="E1902" t="e">
        <f>AmericanAir Why does it take longer to check a bag now than it used to?</f>
        <v>#NAME?</v>
      </c>
      <c r="F1902" t="s">
        <v>2073</v>
      </c>
      <c r="G1902" s="1">
        <v>42688.494895833333</v>
      </c>
      <c r="H1902" t="s">
        <v>2074</v>
      </c>
    </row>
    <row r="1903" spans="1:8">
      <c r="A1903">
        <v>7.5668917764793498E+17</v>
      </c>
      <c r="B1903" t="s">
        <v>5134</v>
      </c>
      <c r="C1903" t="s">
        <v>7</v>
      </c>
      <c r="D1903" t="s">
        <v>3259</v>
      </c>
      <c r="E1903" t="s">
        <v>3265</v>
      </c>
      <c r="F1903" t="s">
        <v>3266</v>
      </c>
      <c r="G1903" s="1">
        <v>42574.135798611111</v>
      </c>
      <c r="H1903" t="s">
        <v>3267</v>
      </c>
    </row>
    <row r="1904" spans="1:8">
      <c r="A1904">
        <v>7.3594612934345101E+17</v>
      </c>
      <c r="B1904" t="s">
        <v>5134</v>
      </c>
      <c r="C1904" t="s">
        <v>7</v>
      </c>
      <c r="D1904" t="s">
        <v>3259</v>
      </c>
      <c r="E1904" t="s">
        <v>3268</v>
      </c>
      <c r="F1904" t="s">
        <v>179</v>
      </c>
      <c r="G1904" s="1">
        <v>42516.895891203705</v>
      </c>
      <c r="H1904" t="s">
        <v>180</v>
      </c>
    </row>
    <row r="1905" spans="1:8">
      <c r="A1905">
        <v>7.1949462673490701E+17</v>
      </c>
      <c r="B1905" t="s">
        <v>5134</v>
      </c>
      <c r="C1905" t="s">
        <v>7</v>
      </c>
      <c r="D1905" t="s">
        <v>3259</v>
      </c>
      <c r="E1905" t="s">
        <v>3269</v>
      </c>
      <c r="F1905" t="s">
        <v>2073</v>
      </c>
      <c r="G1905" s="1">
        <v>42471.498391203706</v>
      </c>
      <c r="H1905" t="s">
        <v>2074</v>
      </c>
    </row>
    <row r="1906" spans="1:8">
      <c r="A1906">
        <v>7.1860011109441498E+17</v>
      </c>
      <c r="B1906" t="s">
        <v>5134</v>
      </c>
      <c r="C1906" t="s">
        <v>7</v>
      </c>
      <c r="D1906" t="s">
        <v>3259</v>
      </c>
      <c r="E1906" t="s">
        <v>3270</v>
      </c>
      <c r="F1906" t="s">
        <v>3271</v>
      </c>
      <c r="G1906" s="1">
        <v>42469.03</v>
      </c>
      <c r="H1906" t="s">
        <v>3272</v>
      </c>
    </row>
    <row r="1907" spans="1:8">
      <c r="A1907">
        <v>6.9289115240025702E+17</v>
      </c>
      <c r="B1907" t="s">
        <v>5134</v>
      </c>
      <c r="C1907" t="s">
        <v>7</v>
      </c>
      <c r="D1907" t="s">
        <v>3259</v>
      </c>
      <c r="E1907" t="s">
        <v>3273</v>
      </c>
      <c r="F1907" t="s">
        <v>782</v>
      </c>
      <c r="G1907" s="1">
        <v>42398.086782407408</v>
      </c>
      <c r="H1907" t="s">
        <v>564</v>
      </c>
    </row>
    <row r="1908" spans="1:8">
      <c r="A1908">
        <v>6.7545295468668096E+17</v>
      </c>
      <c r="B1908" t="s">
        <v>5134</v>
      </c>
      <c r="C1908" t="s">
        <v>7</v>
      </c>
      <c r="D1908" t="s">
        <v>3259</v>
      </c>
      <c r="E1908" t="s">
        <v>3274</v>
      </c>
      <c r="F1908" t="s">
        <v>3275</v>
      </c>
      <c r="G1908" s="1">
        <v>42349.966527777775</v>
      </c>
      <c r="H1908" t="s">
        <v>3276</v>
      </c>
    </row>
    <row r="1909" spans="1:8">
      <c r="A1909">
        <v>6.4121151227575898E+17</v>
      </c>
      <c r="B1909" t="s">
        <v>5134</v>
      </c>
      <c r="C1909" t="s">
        <v>7</v>
      </c>
      <c r="D1909" t="s">
        <v>3259</v>
      </c>
      <c r="E1909" t="s">
        <v>3277</v>
      </c>
      <c r="G1909" s="1">
        <v>42255.478148148148</v>
      </c>
    </row>
    <row r="1910" spans="1:8">
      <c r="A1910">
        <v>9.1602242640802995E+17</v>
      </c>
      <c r="B1910" t="s">
        <v>5135</v>
      </c>
      <c r="C1910" t="s">
        <v>41</v>
      </c>
      <c r="D1910" t="s">
        <v>3278</v>
      </c>
      <c r="E1910" t="s">
        <v>3279</v>
      </c>
      <c r="G1910" s="1">
        <v>43013.811793981484</v>
      </c>
    </row>
    <row r="1911" spans="1:8">
      <c r="A1911">
        <v>9.1232946229712E+17</v>
      </c>
      <c r="B1911" t="s">
        <v>5134</v>
      </c>
      <c r="C1911" t="s">
        <v>41</v>
      </c>
      <c r="D1911" t="s">
        <v>3278</v>
      </c>
      <c r="E1911" t="s">
        <v>3280</v>
      </c>
      <c r="G1911" s="1">
        <v>43003.621157407404</v>
      </c>
    </row>
    <row r="1912" spans="1:8">
      <c r="A1912">
        <v>9.2481149780452902E+17</v>
      </c>
      <c r="B1912" t="s">
        <v>5134</v>
      </c>
      <c r="C1912" t="s">
        <v>7</v>
      </c>
      <c r="D1912" t="s">
        <v>3281</v>
      </c>
      <c r="E1912" t="s">
        <v>3282</v>
      </c>
      <c r="F1912" t="s">
        <v>3283</v>
      </c>
      <c r="G1912" s="1">
        <v>43038.065011574072</v>
      </c>
      <c r="H1912" t="s">
        <v>3284</v>
      </c>
    </row>
    <row r="1913" spans="1:8">
      <c r="A1913">
        <v>9.2140663734416102E+17</v>
      </c>
      <c r="B1913" t="s">
        <v>5134</v>
      </c>
      <c r="C1913" t="s">
        <v>41</v>
      </c>
      <c r="D1913" t="s">
        <v>3281</v>
      </c>
      <c r="E1913" t="s">
        <v>3285</v>
      </c>
      <c r="G1913" s="1">
        <v>43028.669386574074</v>
      </c>
    </row>
    <row r="1914" spans="1:8">
      <c r="A1914">
        <v>9.0727588093806502E+17</v>
      </c>
      <c r="B1914" t="s">
        <v>5135</v>
      </c>
      <c r="C1914" t="s">
        <v>41</v>
      </c>
      <c r="D1914" t="s">
        <v>3281</v>
      </c>
      <c r="E1914" t="s">
        <v>3286</v>
      </c>
      <c r="G1914" s="1">
        <v>42989.675937499997</v>
      </c>
    </row>
    <row r="1915" spans="1:8">
      <c r="A1915">
        <v>8.8261665366157696E+17</v>
      </c>
      <c r="B1915" t="s">
        <v>5134</v>
      </c>
      <c r="C1915" t="s">
        <v>7</v>
      </c>
      <c r="D1915" t="s">
        <v>3281</v>
      </c>
      <c r="E1915" t="s">
        <v>3287</v>
      </c>
      <c r="G1915" s="1">
        <v>42921.629432870373</v>
      </c>
    </row>
    <row r="1916" spans="1:8">
      <c r="A1916">
        <v>8.8240945093775706E+17</v>
      </c>
      <c r="B1916" t="s">
        <v>5134</v>
      </c>
      <c r="C1916" t="s">
        <v>7</v>
      </c>
      <c r="D1916" t="s">
        <v>3281</v>
      </c>
      <c r="E1916" t="s">
        <v>3288</v>
      </c>
      <c r="G1916" s="1">
        <v>42921.057662037034</v>
      </c>
    </row>
    <row r="1917" spans="1:8">
      <c r="A1917">
        <v>8.7881119697517299E+17</v>
      </c>
      <c r="B1917" t="s">
        <v>5135</v>
      </c>
      <c r="C1917" t="s">
        <v>41</v>
      </c>
      <c r="D1917" t="s">
        <v>3281</v>
      </c>
      <c r="E1917" t="s">
        <v>3289</v>
      </c>
      <c r="G1917" s="1">
        <v>42911.128368055557</v>
      </c>
    </row>
    <row r="1918" spans="1:8">
      <c r="A1918">
        <v>8.3231498429833203E+17</v>
      </c>
      <c r="B1918" t="s">
        <v>5135</v>
      </c>
      <c r="C1918" t="s">
        <v>41</v>
      </c>
      <c r="D1918" t="s">
        <v>3281</v>
      </c>
      <c r="E1918" t="s">
        <v>3290</v>
      </c>
      <c r="G1918" s="1">
        <v>42782.823263888888</v>
      </c>
    </row>
    <row r="1919" spans="1:8">
      <c r="A1919">
        <v>8.0556038828051994E+17</v>
      </c>
      <c r="B1919" t="s">
        <v>5134</v>
      </c>
      <c r="C1919" t="s">
        <v>41</v>
      </c>
      <c r="D1919" t="s">
        <v>3281</v>
      </c>
      <c r="E1919" t="s">
        <v>3291</v>
      </c>
      <c r="G1919" s="1">
        <v>42708.994641203702</v>
      </c>
    </row>
    <row r="1920" spans="1:8">
      <c r="A1920">
        <v>7.7978075486782605E+17</v>
      </c>
      <c r="B1920" t="s">
        <v>5134</v>
      </c>
      <c r="C1920" t="s">
        <v>7</v>
      </c>
      <c r="D1920" t="s">
        <v>3281</v>
      </c>
      <c r="E1920" t="s">
        <v>3292</v>
      </c>
      <c r="G1920" s="1">
        <v>42637.856412037036</v>
      </c>
    </row>
    <row r="1921" spans="1:8">
      <c r="A1921">
        <v>7.7977855579839206E+17</v>
      </c>
      <c r="B1921" t="s">
        <v>5135</v>
      </c>
      <c r="C1921" t="s">
        <v>7</v>
      </c>
      <c r="D1921" t="s">
        <v>3281</v>
      </c>
      <c r="E1921" t="s">
        <v>3293</v>
      </c>
      <c r="G1921" s="1">
        <v>42637.850335648145</v>
      </c>
    </row>
    <row r="1922" spans="1:8">
      <c r="A1922">
        <v>7.7035496003889894E+17</v>
      </c>
      <c r="B1922" t="s">
        <v>5134</v>
      </c>
      <c r="C1922" t="s">
        <v>15</v>
      </c>
      <c r="D1922" t="s">
        <v>3281</v>
      </c>
      <c r="E1922" t="s">
        <v>3294</v>
      </c>
      <c r="G1922" s="1">
        <v>42611.846168981479</v>
      </c>
    </row>
    <row r="1923" spans="1:8">
      <c r="A1923">
        <v>7.6283149904552704E+17</v>
      </c>
      <c r="B1923" t="s">
        <v>5135</v>
      </c>
      <c r="C1923" t="s">
        <v>18</v>
      </c>
      <c r="D1923" t="s">
        <v>3281</v>
      </c>
      <c r="E1923" t="s">
        <v>3295</v>
      </c>
      <c r="F1923" t="s">
        <v>3296</v>
      </c>
      <c r="G1923" s="1">
        <v>42591.085370370369</v>
      </c>
      <c r="H1923" t="s">
        <v>3297</v>
      </c>
    </row>
    <row r="1924" spans="1:8">
      <c r="A1924">
        <v>7.07227965797568E+17</v>
      </c>
      <c r="B1924" t="s">
        <v>5134</v>
      </c>
      <c r="C1924" t="s">
        <v>41</v>
      </c>
      <c r="D1924" t="s">
        <v>3281</v>
      </c>
      <c r="E1924" t="e">
        <f>_xlfn.SINGLE(GiselleCortes_ _xlfn.SINGLE(HelloJetBlue _xlfn.SINGLE(jetblue Solid shots. check out an app Called snap speed. it would make the light pop Really well on these.)))</f>
        <v>#NAME?</v>
      </c>
      <c r="F1924" t="s">
        <v>3296</v>
      </c>
      <c r="G1924" s="1">
        <v>42437.648854166669</v>
      </c>
      <c r="H1924" t="s">
        <v>3297</v>
      </c>
    </row>
    <row r="1925" spans="1:8">
      <c r="A1925">
        <v>6.9887435947001805E+17</v>
      </c>
      <c r="B1925" t="s">
        <v>5135</v>
      </c>
      <c r="C1925" t="s">
        <v>41</v>
      </c>
      <c r="D1925" t="s">
        <v>3281</v>
      </c>
      <c r="E1925" t="s">
        <v>3298</v>
      </c>
      <c r="F1925" t="s">
        <v>3296</v>
      </c>
      <c r="G1925" s="1">
        <v>42414.597291666665</v>
      </c>
      <c r="H1925" t="s">
        <v>3297</v>
      </c>
    </row>
    <row r="1926" spans="1:8">
      <c r="A1926">
        <v>6.8262934057246694E+17</v>
      </c>
      <c r="B1926" t="s">
        <v>5134</v>
      </c>
      <c r="C1926" t="s">
        <v>41</v>
      </c>
      <c r="D1926" t="s">
        <v>3281</v>
      </c>
      <c r="E1926" t="s">
        <v>3299</v>
      </c>
      <c r="G1926" s="1">
        <v>42369.769583333335</v>
      </c>
    </row>
    <row r="1927" spans="1:8">
      <c r="A1927">
        <v>6.1056231859910605E+17</v>
      </c>
      <c r="B1927" t="s">
        <v>5135</v>
      </c>
      <c r="C1927" t="s">
        <v>18</v>
      </c>
      <c r="D1927" t="s">
        <v>3281</v>
      </c>
      <c r="E1927" t="s">
        <v>3300</v>
      </c>
      <c r="F1927" t="s">
        <v>241</v>
      </c>
      <c r="G1927" s="1">
        <v>42170.902488425927</v>
      </c>
      <c r="H1927" t="s">
        <v>242</v>
      </c>
    </row>
    <row r="1928" spans="1:8">
      <c r="A1928">
        <v>5.3363146710529203E+17</v>
      </c>
      <c r="B1928" t="s">
        <v>5134</v>
      </c>
      <c r="C1928" t="s">
        <v>41</v>
      </c>
      <c r="D1928" t="s">
        <v>3281</v>
      </c>
      <c r="E1928" t="s">
        <v>3301</v>
      </c>
      <c r="F1928" t="s">
        <v>3302</v>
      </c>
      <c r="G1928" s="1">
        <v>41958.61377314815</v>
      </c>
      <c r="H1928" t="s">
        <v>3303</v>
      </c>
    </row>
    <row r="1929" spans="1:8">
      <c r="A1929">
        <v>5.3230918304008102E+17</v>
      </c>
      <c r="B1929" t="s">
        <v>5134</v>
      </c>
      <c r="C1929" t="s">
        <v>10</v>
      </c>
      <c r="D1929" t="s">
        <v>3281</v>
      </c>
      <c r="E1929" t="s">
        <v>3304</v>
      </c>
      <c r="G1929" s="1">
        <v>41954.964965277781</v>
      </c>
    </row>
    <row r="1930" spans="1:8">
      <c r="A1930">
        <v>5.2459051126990003E+17</v>
      </c>
      <c r="B1930" t="s">
        <v>5135</v>
      </c>
      <c r="C1930" t="s">
        <v>41</v>
      </c>
      <c r="D1930" t="s">
        <v>3281</v>
      </c>
      <c r="E1930" t="s">
        <v>3305</v>
      </c>
      <c r="G1930" s="1">
        <v>41933.665486111109</v>
      </c>
    </row>
    <row r="1931" spans="1:8">
      <c r="A1931">
        <v>5.1981971098961901E+17</v>
      </c>
      <c r="B1931" t="s">
        <v>5134</v>
      </c>
      <c r="C1931" t="s">
        <v>41</v>
      </c>
      <c r="D1931" t="s">
        <v>3281</v>
      </c>
      <c r="E1931" t="s">
        <v>3306</v>
      </c>
      <c r="G1931" s="1">
        <v>41920.500590277778</v>
      </c>
    </row>
    <row r="1932" spans="1:8">
      <c r="A1932">
        <v>5.1707195318285101E+17</v>
      </c>
      <c r="B1932" t="s">
        <v>5135</v>
      </c>
      <c r="C1932" t="s">
        <v>41</v>
      </c>
      <c r="D1932" t="s">
        <v>3281</v>
      </c>
      <c r="E1932" t="s">
        <v>3307</v>
      </c>
      <c r="G1932" s="1">
        <v>41912.918229166666</v>
      </c>
    </row>
    <row r="1933" spans="1:8">
      <c r="A1933">
        <v>5.1045902306667302E+17</v>
      </c>
      <c r="B1933" t="s">
        <v>5135</v>
      </c>
      <c r="C1933" t="s">
        <v>41</v>
      </c>
      <c r="D1933" t="s">
        <v>3281</v>
      </c>
      <c r="E1933" t="s">
        <v>3308</v>
      </c>
      <c r="G1933" s="1">
        <v>41894.670011574075</v>
      </c>
    </row>
    <row r="1934" spans="1:8">
      <c r="A1934">
        <v>5.0852018717671398E+17</v>
      </c>
      <c r="B1934" t="s">
        <v>5135</v>
      </c>
      <c r="C1934" t="s">
        <v>15</v>
      </c>
      <c r="D1934" t="s">
        <v>3281</v>
      </c>
      <c r="E1934" t="s">
        <v>3309</v>
      </c>
      <c r="G1934" s="1">
        <v>41889.319849537038</v>
      </c>
    </row>
    <row r="1935" spans="1:8">
      <c r="A1935">
        <v>5.0753141782454202E+17</v>
      </c>
      <c r="B1935" t="s">
        <v>5135</v>
      </c>
      <c r="C1935" t="s">
        <v>41</v>
      </c>
      <c r="D1935" t="s">
        <v>3281</v>
      </c>
      <c r="E1935" t="e">
        <f>jetblue My favorite tail in the pallet. :x</f>
        <v>#NAME?</v>
      </c>
      <c r="G1935" s="1">
        <v>41886.591365740744</v>
      </c>
    </row>
    <row r="1936" spans="1:8">
      <c r="A1936">
        <v>8.9756868978802598E+17</v>
      </c>
      <c r="B1936" t="s">
        <v>5134</v>
      </c>
      <c r="C1936" t="s">
        <v>7</v>
      </c>
      <c r="D1936" t="s">
        <v>3310</v>
      </c>
      <c r="E1936" t="s">
        <v>3311</v>
      </c>
      <c r="G1936" s="1">
        <v>42962.889189814814</v>
      </c>
    </row>
    <row r="1937" spans="1:8">
      <c r="A1937">
        <v>8.8526605743015898E+17</v>
      </c>
      <c r="B1937" t="s">
        <v>5134</v>
      </c>
      <c r="C1937" t="s">
        <v>15</v>
      </c>
      <c r="D1937" t="s">
        <v>3312</v>
      </c>
      <c r="E1937" t="s">
        <v>996</v>
      </c>
      <c r="G1937" s="1">
        <v>42928.940393518518</v>
      </c>
    </row>
    <row r="1938" spans="1:8">
      <c r="A1938">
        <v>9.2473478258770304E+17</v>
      </c>
      <c r="B1938" t="s">
        <v>5135</v>
      </c>
      <c r="C1938" t="s">
        <v>7</v>
      </c>
      <c r="D1938" t="s">
        <v>3313</v>
      </c>
      <c r="E1938" t="s">
        <v>3314</v>
      </c>
      <c r="G1938" s="1">
        <v>43037.853321759256</v>
      </c>
    </row>
    <row r="1939" spans="1:8">
      <c r="A1939">
        <v>6.3367717039772006E+17</v>
      </c>
      <c r="B1939" t="s">
        <v>5134</v>
      </c>
      <c r="C1939" t="s">
        <v>38</v>
      </c>
      <c r="D1939" t="s">
        <v>3315</v>
      </c>
      <c r="E1939" t="e">
        <f>_xlfn.SINGLE(tmzanthony _xlfn.SINGLE(VirginAmerica Splurge on the Lounge at LAX. totally worth it))</f>
        <v>#NAME?</v>
      </c>
      <c r="G1939" s="1">
        <v>42234.687326388892</v>
      </c>
    </row>
    <row r="1940" spans="1:8">
      <c r="A1940">
        <v>8.7003759165077901E+17</v>
      </c>
      <c r="B1940" t="s">
        <v>5134</v>
      </c>
      <c r="C1940" t="s">
        <v>15</v>
      </c>
      <c r="D1940" t="s">
        <v>3316</v>
      </c>
      <c r="E1940" t="e">
        <f>SouthwestAir is your website down?</f>
        <v>#NAME?</v>
      </c>
      <c r="F1940" t="s">
        <v>3317</v>
      </c>
      <c r="G1940" s="1">
        <v>42886.91783564815</v>
      </c>
      <c r="H1940" t="s">
        <v>708</v>
      </c>
    </row>
    <row r="1941" spans="1:8">
      <c r="A1941">
        <v>6.9105678037418304E+17</v>
      </c>
      <c r="B1941" t="s">
        <v>5134</v>
      </c>
      <c r="C1941" t="s">
        <v>15</v>
      </c>
      <c r="D1941" t="s">
        <v>3318</v>
      </c>
      <c r="E1941" t="s">
        <v>3319</v>
      </c>
      <c r="G1941" s="1">
        <v>42393.024884259263</v>
      </c>
    </row>
    <row r="1942" spans="1:8">
      <c r="A1942">
        <v>4.26839298432696E+17</v>
      </c>
      <c r="B1942" t="s">
        <v>5135</v>
      </c>
      <c r="C1942" t="s">
        <v>41</v>
      </c>
      <c r="D1942" t="s">
        <v>3318</v>
      </c>
      <c r="E1942" t="s">
        <v>3320</v>
      </c>
      <c r="G1942" s="1">
        <v>41663.923530092594</v>
      </c>
    </row>
    <row r="1943" spans="1:8">
      <c r="A1943">
        <v>8.8124480477616896E+17</v>
      </c>
      <c r="B1943" t="s">
        <v>5134</v>
      </c>
      <c r="C1943" t="s">
        <v>18</v>
      </c>
      <c r="D1943" t="s">
        <v>3321</v>
      </c>
      <c r="E1943" t="s">
        <v>3322</v>
      </c>
      <c r="F1943" t="s">
        <v>1428</v>
      </c>
      <c r="G1943" s="1">
        <v>42917.843842592592</v>
      </c>
      <c r="H1943" t="s">
        <v>1429</v>
      </c>
    </row>
    <row r="1944" spans="1:8">
      <c r="A1944">
        <v>6.7081509509037594E+17</v>
      </c>
      <c r="B1944" t="s">
        <v>5134</v>
      </c>
      <c r="C1944" t="s">
        <v>7</v>
      </c>
      <c r="D1944" t="s">
        <v>3323</v>
      </c>
      <c r="E1944" t="e">
        <f>AmericanAir sent in DM</f>
        <v>#NAME?</v>
      </c>
      <c r="G1944" s="1">
        <v>42337.16847222222</v>
      </c>
    </row>
    <row r="1945" spans="1:8">
      <c r="A1945">
        <v>9.0553154872376499E+17</v>
      </c>
      <c r="B1945" t="s">
        <v>5134</v>
      </c>
      <c r="C1945" t="s">
        <v>18</v>
      </c>
      <c r="D1945" t="s">
        <v>3324</v>
      </c>
      <c r="E1945" t="s">
        <v>3325</v>
      </c>
      <c r="G1945" s="1">
        <v>42984.862488425926</v>
      </c>
    </row>
    <row r="1946" spans="1:8">
      <c r="A1946">
        <v>3.6157713407608397E+17</v>
      </c>
      <c r="B1946" t="s">
        <v>5134</v>
      </c>
      <c r="C1946" t="s">
        <v>41</v>
      </c>
      <c r="D1946" t="s">
        <v>3326</v>
      </c>
      <c r="E1946" t="s">
        <v>3327</v>
      </c>
      <c r="G1946" s="1">
        <v>41483.834270833337</v>
      </c>
    </row>
    <row r="1947" spans="1:8">
      <c r="A1947">
        <v>8.3018289372089498E+17</v>
      </c>
      <c r="B1947" t="s">
        <v>5135</v>
      </c>
      <c r="C1947" t="s">
        <v>15</v>
      </c>
      <c r="D1947" t="s">
        <v>3328</v>
      </c>
      <c r="E1947" t="s">
        <v>3329</v>
      </c>
      <c r="G1947" s="1">
        <v>42776.939814814818</v>
      </c>
    </row>
    <row r="1948" spans="1:8">
      <c r="A1948">
        <v>8.5196089078610304E+17</v>
      </c>
      <c r="B1948" t="s">
        <v>5134</v>
      </c>
      <c r="C1948" t="s">
        <v>10</v>
      </c>
      <c r="D1948" t="s">
        <v>3330</v>
      </c>
      <c r="E1948" t="s">
        <v>3331</v>
      </c>
      <c r="G1948" s="1">
        <v>42837.035636574074</v>
      </c>
    </row>
    <row r="1949" spans="1:8">
      <c r="A1949">
        <v>8.9239985553615603E+17</v>
      </c>
      <c r="B1949" t="s">
        <v>5135</v>
      </c>
      <c r="C1949" t="s">
        <v>10</v>
      </c>
      <c r="D1949" t="s">
        <v>3332</v>
      </c>
      <c r="E1949" t="e">
        <f>united [12]!How do I do that?</f>
        <v>#NAME?</v>
      </c>
      <c r="F1949" t="s">
        <v>3266</v>
      </c>
      <c r="G1949" s="1">
        <v>42948.625925925924</v>
      </c>
      <c r="H1949" t="s">
        <v>3267</v>
      </c>
    </row>
    <row r="1950" spans="1:8">
      <c r="A1950">
        <v>8.9208732618837094E+17</v>
      </c>
      <c r="B1950" t="s">
        <v>5134</v>
      </c>
      <c r="C1950" t="s">
        <v>10</v>
      </c>
      <c r="D1950" t="s">
        <v>3332</v>
      </c>
      <c r="E1950" t="s">
        <v>3333</v>
      </c>
      <c r="F1950" t="s">
        <v>3266</v>
      </c>
      <c r="G1950" s="1">
        <v>42947.763506944444</v>
      </c>
      <c r="H1950" t="s">
        <v>3267</v>
      </c>
    </row>
    <row r="1951" spans="1:8">
      <c r="A1951">
        <v>8.3487348591469696E+17</v>
      </c>
      <c r="B1951" t="s">
        <v>5134</v>
      </c>
      <c r="C1951" t="s">
        <v>10</v>
      </c>
      <c r="D1951" t="s">
        <v>3334</v>
      </c>
      <c r="E1951" t="s">
        <v>3335</v>
      </c>
      <c r="G1951" s="1">
        <v>42789.883379629631</v>
      </c>
    </row>
    <row r="1952" spans="1:8">
      <c r="A1952">
        <v>9.2045304792221197E+17</v>
      </c>
      <c r="B1952" t="s">
        <v>5134</v>
      </c>
      <c r="C1952" t="s">
        <v>18</v>
      </c>
      <c r="D1952" t="s">
        <v>3336</v>
      </c>
      <c r="E1952" t="s">
        <v>3337</v>
      </c>
      <c r="F1952" t="s">
        <v>265</v>
      </c>
      <c r="G1952" s="1">
        <v>43026.037986111114</v>
      </c>
      <c r="H1952" t="s">
        <v>266</v>
      </c>
    </row>
    <row r="1953" spans="1:8">
      <c r="A1953">
        <v>8.5146080471290598E+17</v>
      </c>
      <c r="B1953" t="s">
        <v>5134</v>
      </c>
      <c r="C1953" t="s">
        <v>10</v>
      </c>
      <c r="D1953" t="s">
        <v>3338</v>
      </c>
      <c r="E1953" t="s">
        <v>3339</v>
      </c>
      <c r="G1953" s="1">
        <v>42835.655659722222</v>
      </c>
    </row>
    <row r="1954" spans="1:8">
      <c r="A1954">
        <v>7.2973919710446298E+17</v>
      </c>
      <c r="B1954" t="s">
        <v>5134</v>
      </c>
      <c r="C1954" t="s">
        <v>15</v>
      </c>
      <c r="D1954" t="s">
        <v>3340</v>
      </c>
      <c r="E1954" t="s">
        <v>3341</v>
      </c>
      <c r="G1954" s="1">
        <v>42499.768020833333</v>
      </c>
    </row>
    <row r="1955" spans="1:8">
      <c r="A1955">
        <v>7.2422998019283699E+17</v>
      </c>
      <c r="B1955" t="s">
        <v>5134</v>
      </c>
      <c r="C1955" t="s">
        <v>15</v>
      </c>
      <c r="D1955" t="s">
        <v>3340</v>
      </c>
      <c r="E1955" t="s">
        <v>3342</v>
      </c>
      <c r="G1955" s="1">
        <v>42484.565474537034</v>
      </c>
    </row>
    <row r="1956" spans="1:8">
      <c r="A1956">
        <v>7.2258669586284902E+17</v>
      </c>
      <c r="B1956" t="s">
        <v>5135</v>
      </c>
      <c r="C1956" t="s">
        <v>15</v>
      </c>
      <c r="D1956" t="s">
        <v>3340</v>
      </c>
      <c r="E1956" t="s">
        <v>3343</v>
      </c>
      <c r="G1956" s="1">
        <v>42480.030868055554</v>
      </c>
    </row>
    <row r="1957" spans="1:8">
      <c r="A1957">
        <v>6.0988980644571904E+17</v>
      </c>
      <c r="B1957" t="s">
        <v>5134</v>
      </c>
      <c r="C1957" t="s">
        <v>15</v>
      </c>
      <c r="D1957" t="s">
        <v>3340</v>
      </c>
      <c r="E1957" t="s">
        <v>3344</v>
      </c>
      <c r="G1957" s="1">
        <v>42169.046701388892</v>
      </c>
    </row>
    <row r="1958" spans="1:8">
      <c r="A1958">
        <v>4.8590258697786899E+17</v>
      </c>
      <c r="B1958" t="s">
        <v>5134</v>
      </c>
      <c r="C1958" t="s">
        <v>15</v>
      </c>
      <c r="D1958" t="s">
        <v>3340</v>
      </c>
      <c r="E1958" t="s">
        <v>3345</v>
      </c>
      <c r="G1958" s="1">
        <v>41826.907164351855</v>
      </c>
    </row>
    <row r="1959" spans="1:8">
      <c r="A1959">
        <v>6.61899749444812E+16</v>
      </c>
      <c r="B1959" t="s">
        <v>5134</v>
      </c>
      <c r="C1959" t="s">
        <v>10</v>
      </c>
      <c r="D1959" t="s">
        <v>3346</v>
      </c>
      <c r="E1959" t="s">
        <v>3347</v>
      </c>
      <c r="F1959" t="s">
        <v>3348</v>
      </c>
      <c r="G1959" s="1">
        <v>40668.720995370371</v>
      </c>
      <c r="H1959" t="s">
        <v>496</v>
      </c>
    </row>
    <row r="1960" spans="1:8">
      <c r="A1960">
        <v>1.00724916155842E+16</v>
      </c>
      <c r="B1960" t="s">
        <v>5135</v>
      </c>
      <c r="C1960" t="s">
        <v>10</v>
      </c>
      <c r="D1960" t="s">
        <v>3346</v>
      </c>
      <c r="E1960" t="s">
        <v>3349</v>
      </c>
      <c r="G1960" s="1">
        <v>40513.866238425922</v>
      </c>
    </row>
    <row r="1961" spans="1:8">
      <c r="A1961">
        <v>8.8154866361247296E+17</v>
      </c>
      <c r="B1961" t="s">
        <v>5134</v>
      </c>
      <c r="C1961" t="s">
        <v>7</v>
      </c>
      <c r="D1961" t="s">
        <v>3350</v>
      </c>
      <c r="E1961" t="e">
        <f>AmericanAir Why so Many delays</f>
        <v>#NAME?</v>
      </c>
      <c r="G1961" s="1">
        <v>42918.682337962964</v>
      </c>
    </row>
    <row r="1962" spans="1:8">
      <c r="A1962">
        <v>8.5259417700738202E+17</v>
      </c>
      <c r="B1962" t="s">
        <v>5134</v>
      </c>
      <c r="C1962" t="s">
        <v>10</v>
      </c>
      <c r="D1962" t="s">
        <v>3351</v>
      </c>
      <c r="E1962" t="s">
        <v>3352</v>
      </c>
      <c r="G1962" s="1">
        <v>42838.783171296294</v>
      </c>
    </row>
    <row r="1963" spans="1:8">
      <c r="A1963">
        <v>6.1876717754650995E+17</v>
      </c>
      <c r="B1963" t="s">
        <v>5134</v>
      </c>
      <c r="C1963" t="s">
        <v>10</v>
      </c>
      <c r="D1963" t="s">
        <v>3353</v>
      </c>
      <c r="E1963" t="s">
        <v>3354</v>
      </c>
      <c r="G1963" s="1">
        <v>42193.543576388889</v>
      </c>
    </row>
    <row r="1964" spans="1:8">
      <c r="A1964">
        <v>8.5777706387238502E+17</v>
      </c>
      <c r="B1964" t="s">
        <v>5134</v>
      </c>
      <c r="C1964" t="s">
        <v>10</v>
      </c>
      <c r="D1964" t="s">
        <v>3355</v>
      </c>
      <c r="E1964" t="s">
        <v>3356</v>
      </c>
      <c r="G1964" s="1">
        <v>42853.085219907407</v>
      </c>
    </row>
    <row r="1965" spans="1:8">
      <c r="A1965">
        <v>7.9913278960595302E+17</v>
      </c>
      <c r="B1965" t="s">
        <v>5134</v>
      </c>
      <c r="C1965" t="s">
        <v>41</v>
      </c>
      <c r="D1965" t="s">
        <v>3355</v>
      </c>
      <c r="E1965" t="s">
        <v>3357</v>
      </c>
      <c r="G1965" s="1">
        <v>42691.257847222223</v>
      </c>
    </row>
    <row r="1966" spans="1:8">
      <c r="A1966">
        <v>7.4712315871769805E+17</v>
      </c>
      <c r="B1966" t="s">
        <v>5134</v>
      </c>
      <c r="C1966" t="s">
        <v>18</v>
      </c>
      <c r="D1966" t="s">
        <v>3355</v>
      </c>
      <c r="E1966" t="s">
        <v>3358</v>
      </c>
      <c r="G1966" s="1">
        <v>42547.738611111112</v>
      </c>
    </row>
    <row r="1967" spans="1:8">
      <c r="A1967">
        <v>6.9142340759917696E+17</v>
      </c>
      <c r="B1967" t="s">
        <v>5134</v>
      </c>
      <c r="C1967" t="s">
        <v>18</v>
      </c>
      <c r="D1967" t="s">
        <v>3355</v>
      </c>
      <c r="E1967" t="s">
        <v>3359</v>
      </c>
      <c r="G1967" s="1">
        <v>42394.036585648151</v>
      </c>
    </row>
    <row r="1968" spans="1:8">
      <c r="A1968">
        <v>6.6925486308410496E+17</v>
      </c>
      <c r="B1968" t="s">
        <v>5135</v>
      </c>
      <c r="C1968" t="s">
        <v>41</v>
      </c>
      <c r="D1968" t="s">
        <v>3355</v>
      </c>
      <c r="E1968" t="s">
        <v>3360</v>
      </c>
      <c r="G1968" s="1">
        <v>42332.863055555557</v>
      </c>
    </row>
    <row r="1969" spans="1:8">
      <c r="A1969">
        <v>8.4612390633967206E+17</v>
      </c>
      <c r="B1969" t="s">
        <v>5134</v>
      </c>
      <c r="C1969" t="s">
        <v>10</v>
      </c>
      <c r="D1969" t="s">
        <v>3361</v>
      </c>
      <c r="E1969" t="s">
        <v>3187</v>
      </c>
      <c r="G1969" s="1">
        <v>42820.92863425926</v>
      </c>
    </row>
    <row r="1970" spans="1:8">
      <c r="A1970">
        <v>8.8262954366787098E+17</v>
      </c>
      <c r="B1970" t="s">
        <v>5134</v>
      </c>
      <c r="C1970" t="s">
        <v>41</v>
      </c>
      <c r="D1970" t="s">
        <v>3362</v>
      </c>
      <c r="E1970" t="s">
        <v>3363</v>
      </c>
      <c r="G1970" s="1">
        <v>42921.665000000001</v>
      </c>
    </row>
    <row r="1971" spans="1:8">
      <c r="A1971">
        <v>8.0551931266872896E+17</v>
      </c>
      <c r="B1971" t="s">
        <v>5134</v>
      </c>
      <c r="C1971" t="s">
        <v>7</v>
      </c>
      <c r="D1971" t="s">
        <v>3364</v>
      </c>
      <c r="E1971" t="s">
        <v>3365</v>
      </c>
      <c r="G1971" s="1">
        <v>42708.881296296298</v>
      </c>
    </row>
    <row r="1972" spans="1:8">
      <c r="A1972">
        <v>7.3683723553059994E+17</v>
      </c>
      <c r="B1972" t="s">
        <v>5134</v>
      </c>
      <c r="C1972" t="s">
        <v>18</v>
      </c>
      <c r="D1972" t="s">
        <v>3366</v>
      </c>
      <c r="E1972" t="s">
        <v>3367</v>
      </c>
      <c r="F1972" t="s">
        <v>3368</v>
      </c>
      <c r="G1972" s="1">
        <v>42519.354872685188</v>
      </c>
      <c r="H1972" t="s">
        <v>3369</v>
      </c>
    </row>
    <row r="1973" spans="1:8">
      <c r="A1973">
        <v>5.54063957372448E+17</v>
      </c>
      <c r="B1973" t="s">
        <v>5135</v>
      </c>
      <c r="C1973" t="s">
        <v>10</v>
      </c>
      <c r="D1973" t="s">
        <v>3366</v>
      </c>
      <c r="E1973" t="s">
        <v>3370</v>
      </c>
      <c r="G1973" s="1">
        <v>42014.996712962966</v>
      </c>
    </row>
    <row r="1974" spans="1:8">
      <c r="A1974">
        <v>8.8826077258061005E+17</v>
      </c>
      <c r="B1974" t="s">
        <v>5134</v>
      </c>
      <c r="C1974" t="s">
        <v>10</v>
      </c>
      <c r="D1974" t="s">
        <v>3371</v>
      </c>
      <c r="E1974" t="s">
        <v>3372</v>
      </c>
      <c r="G1974" s="1">
        <v>42937.204224537039</v>
      </c>
    </row>
    <row r="1975" spans="1:8">
      <c r="A1975">
        <v>6.6930245014736397E+17</v>
      </c>
      <c r="B1975" t="s">
        <v>5134</v>
      </c>
      <c r="C1975" t="s">
        <v>7</v>
      </c>
      <c r="D1975" t="s">
        <v>3373</v>
      </c>
      <c r="E1975" t="s">
        <v>3374</v>
      </c>
      <c r="G1975" s="1">
        <v>42332.994363425925</v>
      </c>
    </row>
    <row r="1976" spans="1:8">
      <c r="A1976">
        <v>7.6810437513472E+17</v>
      </c>
      <c r="B1976" t="s">
        <v>5134</v>
      </c>
      <c r="C1976" t="s">
        <v>7</v>
      </c>
      <c r="D1976" t="s">
        <v>3375</v>
      </c>
      <c r="E1976" t="s">
        <v>3376</v>
      </c>
      <c r="G1976" s="1">
        <v>42605.635740740741</v>
      </c>
    </row>
    <row r="1977" spans="1:8">
      <c r="A1977">
        <v>7.7241737931380301E+17</v>
      </c>
      <c r="B1977" t="s">
        <v>5135</v>
      </c>
      <c r="C1977" t="s">
        <v>10</v>
      </c>
      <c r="D1977" t="s">
        <v>3377</v>
      </c>
      <c r="E1977" t="s">
        <v>3378</v>
      </c>
      <c r="F1977" t="s">
        <v>94</v>
      </c>
      <c r="G1977" s="1">
        <v>42617.537361111114</v>
      </c>
      <c r="H1977" t="s">
        <v>95</v>
      </c>
    </row>
    <row r="1978" spans="1:8">
      <c r="A1978">
        <v>8.9402177556622899E+17</v>
      </c>
      <c r="B1978" t="s">
        <v>5134</v>
      </c>
      <c r="C1978" t="s">
        <v>10</v>
      </c>
      <c r="D1978" t="s">
        <v>3379</v>
      </c>
      <c r="E1978" t="s">
        <v>3380</v>
      </c>
      <c r="G1978" s="1">
        <v>42953.101574074077</v>
      </c>
    </row>
    <row r="1979" spans="1:8">
      <c r="A1979">
        <v>8.4400434507512998E+17</v>
      </c>
      <c r="B1979" t="s">
        <v>5134</v>
      </c>
      <c r="C1979" t="s">
        <v>15</v>
      </c>
      <c r="D1979" t="s">
        <v>3381</v>
      </c>
      <c r="E1979" t="s">
        <v>3382</v>
      </c>
      <c r="F1979" t="s">
        <v>3383</v>
      </c>
      <c r="G1979" s="1">
        <v>42815.079756944448</v>
      </c>
      <c r="H1979" t="s">
        <v>3384</v>
      </c>
    </row>
    <row r="1980" spans="1:8">
      <c r="A1980">
        <v>5.3521596963199302E+17</v>
      </c>
      <c r="B1980" t="s">
        <v>5134</v>
      </c>
      <c r="C1980" t="s">
        <v>18</v>
      </c>
      <c r="D1980" t="s">
        <v>3385</v>
      </c>
      <c r="E1980" t="s">
        <v>3386</v>
      </c>
      <c r="G1980" s="1">
        <v>41962.986168981479</v>
      </c>
    </row>
    <row r="1981" spans="1:8">
      <c r="A1981">
        <v>8.1240098264261798E+17</v>
      </c>
      <c r="B1981" t="s">
        <v>5134</v>
      </c>
      <c r="C1981" t="s">
        <v>10</v>
      </c>
      <c r="D1981" t="s">
        <v>3387</v>
      </c>
      <c r="E1981" t="s">
        <v>3388</v>
      </c>
      <c r="F1981" t="s">
        <v>3389</v>
      </c>
      <c r="G1981" s="1">
        <v>42727.871087962965</v>
      </c>
      <c r="H1981" t="s">
        <v>3390</v>
      </c>
    </row>
    <row r="1982" spans="1:8">
      <c r="A1982">
        <v>9.0557526507360205E+17</v>
      </c>
      <c r="B1982" t="s">
        <v>5135</v>
      </c>
      <c r="C1982" t="s">
        <v>41</v>
      </c>
      <c r="D1982" t="s">
        <v>3391</v>
      </c>
      <c r="E1982" t="s">
        <v>3392</v>
      </c>
      <c r="F1982" t="s">
        <v>3393</v>
      </c>
      <c r="G1982" s="1">
        <v>42984.983124999999</v>
      </c>
      <c r="H1982" t="s">
        <v>3394</v>
      </c>
    </row>
    <row r="1983" spans="1:8">
      <c r="A1983">
        <v>8.0635003240022003E+17</v>
      </c>
      <c r="B1983" t="s">
        <v>5134</v>
      </c>
      <c r="C1983" t="s">
        <v>18</v>
      </c>
      <c r="D1983" t="s">
        <v>3395</v>
      </c>
      <c r="E1983" t="s">
        <v>3396</v>
      </c>
      <c r="F1983" t="s">
        <v>567</v>
      </c>
      <c r="G1983" s="1">
        <v>42711.173645833333</v>
      </c>
      <c r="H1983" t="s">
        <v>568</v>
      </c>
    </row>
    <row r="1984" spans="1:8">
      <c r="A1984">
        <v>6.2332294856959104E+17</v>
      </c>
      <c r="B1984" t="s">
        <v>5134</v>
      </c>
      <c r="C1984" t="s">
        <v>7</v>
      </c>
      <c r="D1984" t="s">
        <v>3395</v>
      </c>
      <c r="E1984" t="e">
        <f>_xlfn.SINGLE(wheatiePGA _xlfn.SINGLE(AmericanAir _xlfn.SINGLE(USAirways _xlfn.SINGLE(WheelsUp may be able to help...))))</f>
        <v>#NAME?</v>
      </c>
      <c r="F1984" t="s">
        <v>3397</v>
      </c>
      <c r="G1984" s="1">
        <v>42206.115115740744</v>
      </c>
      <c r="H1984" t="s">
        <v>3398</v>
      </c>
    </row>
    <row r="1985" spans="1:8">
      <c r="A1985">
        <v>5.1673084816367603E+17</v>
      </c>
      <c r="B1985" t="s">
        <v>5134</v>
      </c>
      <c r="C1985" t="s">
        <v>15</v>
      </c>
      <c r="D1985" t="s">
        <v>3395</v>
      </c>
      <c r="E1985" t="e">
        <f>SouthwestAir on flight from BWI - OKC.  wifi is crawling, like back to firing up the modem days...</f>
        <v>#NAME?</v>
      </c>
      <c r="G1985" s="1">
        <v>41911.976956018516</v>
      </c>
    </row>
    <row r="1986" spans="1:8">
      <c r="A1986">
        <v>8.5148620329976998E+17</v>
      </c>
      <c r="B1986" t="s">
        <v>5134</v>
      </c>
      <c r="C1986" t="s">
        <v>10</v>
      </c>
      <c r="D1986" t="s">
        <v>3399</v>
      </c>
      <c r="E1986" t="s">
        <v>498</v>
      </c>
      <c r="G1986" s="1">
        <v>42835.725752314815</v>
      </c>
    </row>
    <row r="1987" spans="1:8">
      <c r="A1987">
        <v>9.0331972725821005E+17</v>
      </c>
      <c r="B1987" t="s">
        <v>5135</v>
      </c>
      <c r="C1987" t="s">
        <v>15</v>
      </c>
      <c r="D1987" t="s">
        <v>3400</v>
      </c>
      <c r="E1987" t="s">
        <v>3401</v>
      </c>
      <c r="G1987" s="1">
        <v>42978.759027777778</v>
      </c>
    </row>
    <row r="1988" spans="1:8">
      <c r="A1988">
        <v>8.9436119360262502E+17</v>
      </c>
      <c r="B1988" t="s">
        <v>5135</v>
      </c>
      <c r="C1988" t="s">
        <v>15</v>
      </c>
      <c r="D1988" t="s">
        <v>3402</v>
      </c>
      <c r="E1988" t="s">
        <v>3403</v>
      </c>
      <c r="F1988" t="s">
        <v>3404</v>
      </c>
      <c r="G1988" s="1">
        <v>42954.038182870368</v>
      </c>
      <c r="H1988" t="s">
        <v>3405</v>
      </c>
    </row>
    <row r="1989" spans="1:8">
      <c r="A1989">
        <v>8.9135969106597005E+17</v>
      </c>
      <c r="B1989" t="s">
        <v>5134</v>
      </c>
      <c r="C1989" t="s">
        <v>18</v>
      </c>
      <c r="D1989" t="s">
        <v>3406</v>
      </c>
      <c r="E1989" t="s">
        <v>3407</v>
      </c>
      <c r="F1989" t="s">
        <v>2269</v>
      </c>
      <c r="G1989" s="1">
        <v>42945.755613425928</v>
      </c>
      <c r="H1989" t="s">
        <v>810</v>
      </c>
    </row>
    <row r="1990" spans="1:8">
      <c r="A1990">
        <v>9.2762121196563597E+17</v>
      </c>
      <c r="B1990" t="s">
        <v>5134</v>
      </c>
      <c r="C1990" t="s">
        <v>15</v>
      </c>
      <c r="D1990" t="s">
        <v>3408</v>
      </c>
      <c r="E1990" t="s">
        <v>3409</v>
      </c>
      <c r="G1990" s="1">
        <v>43045.818344907406</v>
      </c>
    </row>
    <row r="1991" spans="1:8">
      <c r="A1991">
        <v>7.2182366741227098E+17</v>
      </c>
      <c r="B1991" t="s">
        <v>5134</v>
      </c>
      <c r="C1991" t="s">
        <v>18</v>
      </c>
      <c r="D1991" t="s">
        <v>3410</v>
      </c>
      <c r="E1991" t="s">
        <v>3411</v>
      </c>
      <c r="F1991" t="s">
        <v>3412</v>
      </c>
      <c r="G1991" s="1">
        <v>42477.925312500003</v>
      </c>
      <c r="H1991" t="s">
        <v>3413</v>
      </c>
    </row>
    <row r="1992" spans="1:8">
      <c r="A1992">
        <v>7.7468001248621696E+17</v>
      </c>
      <c r="B1992" t="s">
        <v>5134</v>
      </c>
      <c r="C1992" t="s">
        <v>10</v>
      </c>
      <c r="D1992" t="s">
        <v>3414</v>
      </c>
      <c r="E1992" t="s">
        <v>3415</v>
      </c>
      <c r="G1992" s="1">
        <v>42623.781041666669</v>
      </c>
    </row>
    <row r="1993" spans="1:8">
      <c r="A1993">
        <v>7.4901364958340301E+17</v>
      </c>
      <c r="B1993" t="s">
        <v>5134</v>
      </c>
      <c r="C1993" t="s">
        <v>41</v>
      </c>
      <c r="D1993" t="s">
        <v>3416</v>
      </c>
      <c r="E1993" t="s">
        <v>3417</v>
      </c>
      <c r="G1993" s="1">
        <v>42552.955370370371</v>
      </c>
    </row>
    <row r="1994" spans="1:8">
      <c r="A1994">
        <v>6.79893165340528E+17</v>
      </c>
      <c r="B1994" t="s">
        <v>5135</v>
      </c>
      <c r="C1994" t="s">
        <v>7</v>
      </c>
      <c r="D1994" t="s">
        <v>3416</v>
      </c>
      <c r="E1994" t="e">
        <f>_xlfn.SINGLE(lorrainechu _xlfn.SINGLE(AmericanAir I [13]!Merry Christmas \U0001f385\U0001f3fb))</f>
        <v>#NAME?</v>
      </c>
      <c r="G1994" s="1">
        <v>42362.219178240739</v>
      </c>
    </row>
    <row r="1995" spans="1:8">
      <c r="A1995">
        <v>8.5160446257783104E+17</v>
      </c>
      <c r="B1995" t="s">
        <v>5134</v>
      </c>
      <c r="C1995" t="s">
        <v>10</v>
      </c>
      <c r="D1995" t="s">
        <v>3418</v>
      </c>
      <c r="E1995" t="s">
        <v>498</v>
      </c>
      <c r="G1995" s="1">
        <v>42836.052083333336</v>
      </c>
    </row>
    <row r="1996" spans="1:8">
      <c r="A1996">
        <v>9.0367999887107597E+17</v>
      </c>
      <c r="B1996" t="s">
        <v>5134</v>
      </c>
      <c r="C1996" t="s">
        <v>7</v>
      </c>
      <c r="D1996" t="s">
        <v>3419</v>
      </c>
      <c r="E1996" t="s">
        <v>3420</v>
      </c>
      <c r="G1996" s="1">
        <v>42979.753182870372</v>
      </c>
    </row>
    <row r="1997" spans="1:8">
      <c r="A1997">
        <v>7.8527588306191104E+17</v>
      </c>
      <c r="B1997" t="s">
        <v>5134</v>
      </c>
      <c r="C1997" t="s">
        <v>18</v>
      </c>
      <c r="D1997" t="s">
        <v>3421</v>
      </c>
      <c r="E1997" t="s">
        <v>3422</v>
      </c>
      <c r="G1997" s="1">
        <v>42653.020069444443</v>
      </c>
    </row>
    <row r="1998" spans="1:8">
      <c r="A1998">
        <v>7.8527309637058099E+17</v>
      </c>
      <c r="B1998" t="s">
        <v>5134</v>
      </c>
      <c r="C1998" t="s">
        <v>18</v>
      </c>
      <c r="D1998" t="s">
        <v>3421</v>
      </c>
      <c r="E1998" t="s">
        <v>3423</v>
      </c>
      <c r="G1998" s="1">
        <v>42653.012384259258</v>
      </c>
    </row>
    <row r="1999" spans="1:8">
      <c r="A1999">
        <v>8.9490319062943706E+17</v>
      </c>
      <c r="B1999" t="s">
        <v>5134</v>
      </c>
      <c r="C1999" t="s">
        <v>7</v>
      </c>
      <c r="D1999" t="s">
        <v>3424</v>
      </c>
      <c r="E1999" t="s">
        <v>3425</v>
      </c>
      <c r="F1999" t="s">
        <v>3426</v>
      </c>
      <c r="G1999" s="1">
        <v>42955.533807870372</v>
      </c>
      <c r="H1999" t="s">
        <v>3427</v>
      </c>
    </row>
    <row r="2000" spans="1:8">
      <c r="A2000">
        <v>8.3242327798123302E+17</v>
      </c>
      <c r="B2000" t="s">
        <v>5135</v>
      </c>
      <c r="C2000" t="s">
        <v>7</v>
      </c>
      <c r="D2000" t="s">
        <v>3428</v>
      </c>
      <c r="E2000" t="s">
        <v>3429</v>
      </c>
      <c r="F2000" t="s">
        <v>3430</v>
      </c>
      <c r="G2000" s="1">
        <v>42783.122094907405</v>
      </c>
      <c r="H2000" t="s">
        <v>496</v>
      </c>
    </row>
    <row r="2001" spans="1:8">
      <c r="A2001">
        <v>8.6491669798733798E+17</v>
      </c>
      <c r="B2001" t="s">
        <v>5134</v>
      </c>
      <c r="C2001" t="s">
        <v>41</v>
      </c>
      <c r="D2001" t="s">
        <v>3431</v>
      </c>
      <c r="E2001" t="e">
        <f>_xlfn.SINGLE(jetblue amazing. you may want to tell your baggage handlers that items in luggage belong to the Passenger), not to them. _xlfn.SINGLE(allsnapprsn)</f>
        <v>#NAME?</v>
      </c>
      <c r="G2001" s="1">
        <v>42872.786851851852</v>
      </c>
    </row>
    <row r="2002" spans="1:8">
      <c r="A2002">
        <v>7.4865240297533005E+17</v>
      </c>
      <c r="B2002" t="s">
        <v>5135</v>
      </c>
      <c r="C2002" t="s">
        <v>15</v>
      </c>
      <c r="D2002" t="s">
        <v>3432</v>
      </c>
      <c r="E2002" t="s">
        <v>3433</v>
      </c>
      <c r="G2002" s="1">
        <v>42551.958518518521</v>
      </c>
    </row>
    <row r="2003" spans="1:8">
      <c r="A2003">
        <v>8.5885170689276301E+17</v>
      </c>
      <c r="B2003" t="s">
        <v>5134</v>
      </c>
      <c r="C2003" t="s">
        <v>18</v>
      </c>
      <c r="D2003" t="s">
        <v>3434</v>
      </c>
      <c r="E2003" t="e">
        <f>_xlfn.SINGLE(Delta sucks. _xlfn.SINGLE(Delta sucks. _xlfn.SINGLE(Delta sucks.)))</f>
        <v>#NAME?</v>
      </c>
      <c r="F2003" t="s">
        <v>1028</v>
      </c>
      <c r="G2003" s="1">
        <v>42856.050671296296</v>
      </c>
      <c r="H2003" t="s">
        <v>338</v>
      </c>
    </row>
    <row r="2004" spans="1:8">
      <c r="A2004">
        <v>8.0438183709092198E+17</v>
      </c>
      <c r="B2004" t="s">
        <v>5134</v>
      </c>
      <c r="C2004" t="s">
        <v>10</v>
      </c>
      <c r="D2004" t="s">
        <v>3434</v>
      </c>
      <c r="E2004" t="s">
        <v>3435</v>
      </c>
      <c r="G2004" s="1">
        <v>42705.742465277777</v>
      </c>
    </row>
    <row r="2005" spans="1:8">
      <c r="A2005">
        <v>6.9162454381576602E+17</v>
      </c>
      <c r="B2005" t="s">
        <v>5134</v>
      </c>
      <c r="C2005" t="s">
        <v>7</v>
      </c>
      <c r="D2005" t="s">
        <v>3434</v>
      </c>
      <c r="E2005" t="s">
        <v>3436</v>
      </c>
      <c r="G2005" s="1">
        <v>42394.591608796298</v>
      </c>
    </row>
    <row r="2006" spans="1:8">
      <c r="A2006">
        <v>9.1904011236042701E+17</v>
      </c>
      <c r="B2006" t="s">
        <v>5134</v>
      </c>
      <c r="C2006" t="s">
        <v>18</v>
      </c>
      <c r="D2006" t="s">
        <v>3437</v>
      </c>
      <c r="E2006" t="s">
        <v>3438</v>
      </c>
      <c r="F2006" t="s">
        <v>1516</v>
      </c>
      <c r="G2006" s="1">
        <v>43022.139027777775</v>
      </c>
      <c r="H2006" t="s">
        <v>1517</v>
      </c>
    </row>
    <row r="2007" spans="1:8">
      <c r="A2007">
        <v>8.8706397616887795E+17</v>
      </c>
      <c r="B2007" t="s">
        <v>5134</v>
      </c>
      <c r="C2007" t="s">
        <v>18</v>
      </c>
      <c r="D2007" t="s">
        <v>3437</v>
      </c>
      <c r="E2007" t="s">
        <v>3439</v>
      </c>
      <c r="G2007" s="1">
        <v>42933.901701388888</v>
      </c>
    </row>
    <row r="2008" spans="1:8">
      <c r="A2008">
        <v>7.4935020662232998E+17</v>
      </c>
      <c r="B2008" t="s">
        <v>5134</v>
      </c>
      <c r="C2008" t="s">
        <v>18</v>
      </c>
      <c r="D2008" t="s">
        <v>3437</v>
      </c>
      <c r="E2008" t="s">
        <v>3440</v>
      </c>
      <c r="F2008" t="s">
        <v>2303</v>
      </c>
      <c r="G2008" s="1">
        <v>42553.884097222224</v>
      </c>
      <c r="H2008" t="s">
        <v>2153</v>
      </c>
    </row>
    <row r="2009" spans="1:8">
      <c r="A2009">
        <v>4.9242150525995398E+17</v>
      </c>
      <c r="B2009" t="s">
        <v>5135</v>
      </c>
      <c r="C2009" t="s">
        <v>10</v>
      </c>
      <c r="D2009" t="s">
        <v>3437</v>
      </c>
      <c r="E2009" t="s">
        <v>3441</v>
      </c>
      <c r="G2009" s="1">
        <v>41844.895949074074</v>
      </c>
    </row>
    <row r="2010" spans="1:8">
      <c r="A2010">
        <v>9.2641394717923699E+17</v>
      </c>
      <c r="B2010" t="s">
        <v>5134</v>
      </c>
      <c r="C2010" t="s">
        <v>18</v>
      </c>
      <c r="D2010" t="s">
        <v>3442</v>
      </c>
      <c r="E2010" t="s">
        <v>3443</v>
      </c>
      <c r="F2010" t="s">
        <v>1428</v>
      </c>
      <c r="G2010" s="1">
        <v>43042.486932870372</v>
      </c>
      <c r="H2010" t="s">
        <v>1429</v>
      </c>
    </row>
    <row r="2011" spans="1:8">
      <c r="A2011">
        <v>6.4426159381604301E+17</v>
      </c>
      <c r="B2011" t="s">
        <v>5135</v>
      </c>
      <c r="C2011" t="s">
        <v>10</v>
      </c>
      <c r="D2011" t="s">
        <v>3444</v>
      </c>
      <c r="E2011" t="s">
        <v>3445</v>
      </c>
      <c r="G2011" s="1">
        <v>42263.894768518519</v>
      </c>
    </row>
    <row r="2012" spans="1:8">
      <c r="A2012">
        <v>7.9606932437716506E+17</v>
      </c>
      <c r="B2012" t="s">
        <v>5134</v>
      </c>
      <c r="C2012" t="s">
        <v>15</v>
      </c>
      <c r="D2012" t="s">
        <v>3446</v>
      </c>
      <c r="E2012" t="s">
        <v>3447</v>
      </c>
      <c r="F2012" t="s">
        <v>3448</v>
      </c>
      <c r="G2012" s="1">
        <v>42682.804293981484</v>
      </c>
      <c r="H2012" t="s">
        <v>3449</v>
      </c>
    </row>
    <row r="2013" spans="1:8">
      <c r="A2013">
        <v>8.53750885553504E+17</v>
      </c>
      <c r="B2013" t="s">
        <v>5134</v>
      </c>
      <c r="C2013" t="s">
        <v>18</v>
      </c>
      <c r="D2013" t="s">
        <v>3450</v>
      </c>
      <c r="E2013" t="s">
        <v>3451</v>
      </c>
      <c r="G2013" s="1">
        <v>42841.975081018521</v>
      </c>
    </row>
    <row r="2014" spans="1:8">
      <c r="A2014">
        <v>8.92440675488288E+17</v>
      </c>
      <c r="B2014" t="s">
        <v>5134</v>
      </c>
      <c r="C2014" t="s">
        <v>41</v>
      </c>
      <c r="D2014" t="s">
        <v>3452</v>
      </c>
      <c r="E2014" t="s">
        <v>3453</v>
      </c>
      <c r="G2014" s="1">
        <v>42948.738564814812</v>
      </c>
    </row>
    <row r="2015" spans="1:8">
      <c r="A2015">
        <v>5.6460572125875398E+17</v>
      </c>
      <c r="B2015" t="s">
        <v>5134</v>
      </c>
      <c r="C2015" t="s">
        <v>38</v>
      </c>
      <c r="D2015" t="s">
        <v>3454</v>
      </c>
      <c r="E2015" t="e">
        <f>VirginAmerica I just booked a flight for a friend and Can\u2019t find the confirmation [14]!He hasn\u2019t received confirmation email yet.</f>
        <v>#NAME?</v>
      </c>
      <c r="G2015" s="1">
        <v>42044.086435185185</v>
      </c>
    </row>
    <row r="2016" spans="1:8">
      <c r="A2016">
        <v>8.6931823114790502E+17</v>
      </c>
      <c r="B2016" t="s">
        <v>5134</v>
      </c>
      <c r="C2016" t="s">
        <v>41</v>
      </c>
      <c r="D2016" t="s">
        <v>3455</v>
      </c>
      <c r="E2016" t="s">
        <v>3456</v>
      </c>
      <c r="F2016" t="s">
        <v>253</v>
      </c>
      <c r="G2016" s="1">
        <v>42884.93277777778</v>
      </c>
      <c r="H2016" t="s">
        <v>254</v>
      </c>
    </row>
    <row r="2017" spans="1:8">
      <c r="A2017">
        <v>8.1572742218423501E+17</v>
      </c>
      <c r="B2017" t="s">
        <v>5134</v>
      </c>
      <c r="C2017" t="s">
        <v>18</v>
      </c>
      <c r="D2017" t="s">
        <v>3455</v>
      </c>
      <c r="E2017" t="s">
        <v>3457</v>
      </c>
      <c r="F2017" t="s">
        <v>659</v>
      </c>
      <c r="G2017" s="1">
        <v>42737.050312500003</v>
      </c>
      <c r="H2017" t="s">
        <v>660</v>
      </c>
    </row>
    <row r="2018" spans="1:8">
      <c r="A2018">
        <v>6.6775684091929805E+17</v>
      </c>
      <c r="B2018" t="s">
        <v>5134</v>
      </c>
      <c r="C2018" t="s">
        <v>10</v>
      </c>
      <c r="D2018" t="s">
        <v>3458</v>
      </c>
      <c r="E2018" t="e">
        <f>_xlfn.SINGLE(united give _xlfn.SINGLE(Tez his bags back))</f>
        <v>#NAME?</v>
      </c>
      <c r="G2018" s="1">
        <v>42328.72929398148</v>
      </c>
    </row>
    <row r="2019" spans="1:8">
      <c r="A2019">
        <v>9.1202813271833805E+17</v>
      </c>
      <c r="B2019" t="s">
        <v>5134</v>
      </c>
      <c r="C2019" t="s">
        <v>41</v>
      </c>
      <c r="D2019" t="s">
        <v>3459</v>
      </c>
      <c r="E2019" t="s">
        <v>3460</v>
      </c>
      <c r="F2019" t="s">
        <v>1421</v>
      </c>
      <c r="G2019" s="1">
        <v>43002.789652777778</v>
      </c>
      <c r="H2019" t="s">
        <v>1422</v>
      </c>
    </row>
    <row r="2020" spans="1:8">
      <c r="A2020">
        <v>8.5150604474017306E+17</v>
      </c>
      <c r="B2020" t="s">
        <v>5134</v>
      </c>
      <c r="C2020" t="s">
        <v>10</v>
      </c>
      <c r="D2020" t="s">
        <v>3461</v>
      </c>
      <c r="E2020" t="s">
        <v>3462</v>
      </c>
      <c r="G2020" s="1">
        <v>42835.780497685184</v>
      </c>
    </row>
    <row r="2021" spans="1:8">
      <c r="A2021">
        <v>8.5585929477598797E+17</v>
      </c>
      <c r="B2021" t="s">
        <v>5135</v>
      </c>
      <c r="C2021" t="s">
        <v>18</v>
      </c>
      <c r="D2021" t="s">
        <v>3463</v>
      </c>
      <c r="E2021" t="s">
        <v>3464</v>
      </c>
      <c r="G2021" s="1">
        <v>42847.793182870373</v>
      </c>
    </row>
    <row r="2022" spans="1:8">
      <c r="A2022">
        <v>4.3265954695243699E+17</v>
      </c>
      <c r="B2022" t="s">
        <v>5134</v>
      </c>
      <c r="C2022" t="s">
        <v>38</v>
      </c>
      <c r="D2022" t="s">
        <v>3465</v>
      </c>
      <c r="E2022" t="s">
        <v>3466</v>
      </c>
      <c r="F2022" t="s">
        <v>3467</v>
      </c>
      <c r="G2022" s="1">
        <v>41679.984363425923</v>
      </c>
      <c r="H2022" t="s">
        <v>585</v>
      </c>
    </row>
    <row r="2023" spans="1:8">
      <c r="A2023">
        <v>9.2642469014246605E+17</v>
      </c>
      <c r="B2023" t="s">
        <v>5134</v>
      </c>
      <c r="C2023" t="s">
        <v>10</v>
      </c>
      <c r="D2023" t="s">
        <v>3468</v>
      </c>
      <c r="E2023" t="s">
        <v>3469</v>
      </c>
      <c r="F2023" t="s">
        <v>3470</v>
      </c>
      <c r="G2023" s="1">
        <v>43042.516574074078</v>
      </c>
      <c r="H2023" t="s">
        <v>1164</v>
      </c>
    </row>
    <row r="2024" spans="1:8">
      <c r="A2024">
        <v>8.8617187029423296E+17</v>
      </c>
      <c r="B2024" t="s">
        <v>5134</v>
      </c>
      <c r="C2024" t="s">
        <v>10</v>
      </c>
      <c r="D2024" t="s">
        <v>3471</v>
      </c>
      <c r="E2024" t="s">
        <v>37</v>
      </c>
      <c r="G2024" s="1">
        <v>42931.439953703702</v>
      </c>
    </row>
    <row r="2025" spans="1:8">
      <c r="A2025">
        <v>8.9035633871443494E+17</v>
      </c>
      <c r="B2025" t="s">
        <v>5134</v>
      </c>
      <c r="C2025" t="s">
        <v>7</v>
      </c>
      <c r="D2025" t="s">
        <v>3472</v>
      </c>
      <c r="E2025" t="s">
        <v>3473</v>
      </c>
      <c r="F2025" t="s">
        <v>179</v>
      </c>
      <c r="G2025" s="1">
        <v>42942.986886574072</v>
      </c>
      <c r="H2025" t="s">
        <v>180</v>
      </c>
    </row>
    <row r="2026" spans="1:8">
      <c r="A2026">
        <v>8.5771446572650394E+17</v>
      </c>
      <c r="B2026" t="s">
        <v>5134</v>
      </c>
      <c r="C2026" t="s">
        <v>7</v>
      </c>
      <c r="D2026" t="s">
        <v>3472</v>
      </c>
      <c r="E2026" t="s">
        <v>3474</v>
      </c>
      <c r="F2026" t="s">
        <v>179</v>
      </c>
      <c r="G2026" s="1">
        <v>42852.912476851852</v>
      </c>
      <c r="H2026" t="s">
        <v>180</v>
      </c>
    </row>
    <row r="2027" spans="1:8">
      <c r="A2027">
        <v>9.1895623572618394E+17</v>
      </c>
      <c r="B2027" t="s">
        <v>5135</v>
      </c>
      <c r="C2027" t="s">
        <v>10</v>
      </c>
      <c r="D2027" t="s">
        <v>3475</v>
      </c>
      <c r="E2027" t="s">
        <v>3476</v>
      </c>
      <c r="F2027" t="s">
        <v>362</v>
      </c>
      <c r="G2027" s="1">
        <v>43021.907569444447</v>
      </c>
      <c r="H2027" t="s">
        <v>363</v>
      </c>
    </row>
    <row r="2028" spans="1:8">
      <c r="A2028">
        <v>6.8702895099269504E+17</v>
      </c>
      <c r="B2028" t="s">
        <v>5135</v>
      </c>
      <c r="C2028" t="s">
        <v>41</v>
      </c>
      <c r="D2028" t="s">
        <v>3475</v>
      </c>
      <c r="E2028" t="s">
        <v>3477</v>
      </c>
      <c r="G2028" s="1">
        <v>42381.910185185188</v>
      </c>
    </row>
    <row r="2029" spans="1:8">
      <c r="A2029">
        <v>9.2731312383236506E+17</v>
      </c>
      <c r="B2029" t="s">
        <v>5134</v>
      </c>
      <c r="C2029" t="s">
        <v>7</v>
      </c>
      <c r="D2029" t="s">
        <v>3478</v>
      </c>
      <c r="E2029" t="s">
        <v>3479</v>
      </c>
      <c r="G2029" s="1">
        <v>43044.968194444446</v>
      </c>
    </row>
    <row r="2030" spans="1:8">
      <c r="A2030">
        <v>9.2659097534194406E+17</v>
      </c>
      <c r="B2030" t="s">
        <v>5135</v>
      </c>
      <c r="C2030" t="s">
        <v>7</v>
      </c>
      <c r="D2030" t="s">
        <v>3478</v>
      </c>
      <c r="E2030" t="e">
        <f>AmericanAir headed to the airport now to get on My second home lol</f>
        <v>#NAME?</v>
      </c>
      <c r="G2030" s="1">
        <v>43042.975439814814</v>
      </c>
    </row>
    <row r="2031" spans="1:8">
      <c r="A2031">
        <v>9.2499712498248397E+17</v>
      </c>
      <c r="B2031" t="s">
        <v>5134</v>
      </c>
      <c r="C2031" t="s">
        <v>7</v>
      </c>
      <c r="D2031" t="s">
        <v>3478</v>
      </c>
      <c r="E2031" t="s">
        <v>3480</v>
      </c>
      <c r="G2031" s="1">
        <v>43038.577245370368</v>
      </c>
    </row>
    <row r="2032" spans="1:8">
      <c r="A2032">
        <v>9.2499626603092301E+17</v>
      </c>
      <c r="B2032" t="s">
        <v>5134</v>
      </c>
      <c r="C2032" t="s">
        <v>7</v>
      </c>
      <c r="D2032" t="s">
        <v>3478</v>
      </c>
      <c r="E2032" t="e">
        <f>_xlfn.SINGLE(Schmittastic _xlfn.SINGLE(AmericanAir Oh shoot. Hottie on My flight. \n\nWhat seat you in)), shorty?</f>
        <v>#NAME?</v>
      </c>
      <c r="G2032" s="1">
        <v>43038.574884259258</v>
      </c>
    </row>
    <row r="2033" spans="1:8">
      <c r="A2033">
        <v>9.2220118845982694E+17</v>
      </c>
      <c r="B2033" t="s">
        <v>5134</v>
      </c>
      <c r="C2033" t="s">
        <v>7</v>
      </c>
      <c r="D2033" t="s">
        <v>3478</v>
      </c>
      <c r="E2033" t="s">
        <v>3481</v>
      </c>
      <c r="G2033" s="1">
        <v>43030.861932870372</v>
      </c>
    </row>
    <row r="2034" spans="1:8">
      <c r="A2034">
        <v>9.2213297359561101E+17</v>
      </c>
      <c r="B2034" t="s">
        <v>5134</v>
      </c>
      <c r="C2034" t="s">
        <v>7</v>
      </c>
      <c r="D2034" t="s">
        <v>3478</v>
      </c>
      <c r="E2034" t="e">
        <f>_xlfn.SINGLE(michaelranaii _xlfn.SINGLE(AmericanAir Yeah)), pretty much</f>
        <v>#NAME?</v>
      </c>
      <c r="G2034" s="1">
        <v>43030.673692129632</v>
      </c>
    </row>
    <row r="2035" spans="1:8">
      <c r="A2035">
        <v>9.1953959192065203E+17</v>
      </c>
      <c r="B2035" t="s">
        <v>5134</v>
      </c>
      <c r="C2035" t="s">
        <v>7</v>
      </c>
      <c r="D2035" t="s">
        <v>3478</v>
      </c>
      <c r="E2035" t="s">
        <v>3482</v>
      </c>
      <c r="G2035" s="1">
        <v>43023.517326388886</v>
      </c>
    </row>
    <row r="2036" spans="1:8">
      <c r="A2036">
        <v>9.1810455167215603E+17</v>
      </c>
      <c r="B2036" t="s">
        <v>5134</v>
      </c>
      <c r="C2036" t="s">
        <v>7</v>
      </c>
      <c r="D2036" t="s">
        <v>3478</v>
      </c>
      <c r="E2036" t="s">
        <v>3483</v>
      </c>
      <c r="G2036" s="1">
        <v>43019.557372685187</v>
      </c>
    </row>
    <row r="2037" spans="1:8">
      <c r="A2037">
        <v>9.07997707503104E+17</v>
      </c>
      <c r="B2037" t="s">
        <v>5134</v>
      </c>
      <c r="C2037" t="s">
        <v>15</v>
      </c>
      <c r="D2037" t="s">
        <v>3484</v>
      </c>
      <c r="E2037" t="s">
        <v>3485</v>
      </c>
      <c r="G2037" s="1">
        <v>42991.66778935185</v>
      </c>
    </row>
    <row r="2038" spans="1:8">
      <c r="A2038">
        <v>8.3192078920931302E+17</v>
      </c>
      <c r="B2038" t="s">
        <v>5134</v>
      </c>
      <c r="C2038" t="s">
        <v>15</v>
      </c>
      <c r="D2038" t="s">
        <v>3486</v>
      </c>
      <c r="E2038" t="s">
        <v>3487</v>
      </c>
      <c r="G2038" s="1">
        <v>42781.735497685186</v>
      </c>
    </row>
    <row r="2039" spans="1:8">
      <c r="A2039">
        <v>8.5086285624137702E+17</v>
      </c>
      <c r="B2039" t="s">
        <v>5134</v>
      </c>
      <c r="C2039" t="s">
        <v>18</v>
      </c>
      <c r="D2039" t="s">
        <v>3488</v>
      </c>
      <c r="E2039" t="s">
        <v>3489</v>
      </c>
      <c r="G2039" s="1">
        <v>42834.005636574075</v>
      </c>
    </row>
    <row r="2040" spans="1:8">
      <c r="A2040">
        <v>8.5072926341852698E+17</v>
      </c>
      <c r="B2040" t="s">
        <v>5134</v>
      </c>
      <c r="C2040" t="s">
        <v>18</v>
      </c>
      <c r="D2040" t="s">
        <v>3488</v>
      </c>
      <c r="E2040" t="s">
        <v>3490</v>
      </c>
      <c r="G2040" s="1">
        <v>42833.636990740742</v>
      </c>
    </row>
    <row r="2041" spans="1:8">
      <c r="A2041">
        <v>6.9903505754190195E+17</v>
      </c>
      <c r="B2041" t="s">
        <v>5134</v>
      </c>
      <c r="C2041" t="s">
        <v>10</v>
      </c>
      <c r="D2041" t="s">
        <v>3491</v>
      </c>
      <c r="E2041" t="s">
        <v>3492</v>
      </c>
      <c r="F2041" t="s">
        <v>3493</v>
      </c>
      <c r="G2041" s="1">
        <v>42415.040729166663</v>
      </c>
      <c r="H2041" t="s">
        <v>3494</v>
      </c>
    </row>
    <row r="2042" spans="1:8">
      <c r="A2042">
        <v>8.5587553080507098E+17</v>
      </c>
      <c r="B2042" t="s">
        <v>5134</v>
      </c>
      <c r="C2042" t="s">
        <v>15</v>
      </c>
      <c r="D2042" t="s">
        <v>3495</v>
      </c>
      <c r="E2042" t="s">
        <v>3496</v>
      </c>
      <c r="G2042" s="1">
        <v>42847.83798611111</v>
      </c>
    </row>
    <row r="2043" spans="1:8">
      <c r="A2043">
        <v>8.5587221796331494E+17</v>
      </c>
      <c r="B2043" t="s">
        <v>5134</v>
      </c>
      <c r="C2043" t="s">
        <v>15</v>
      </c>
      <c r="D2043" t="s">
        <v>3495</v>
      </c>
      <c r="E2043" t="s">
        <v>3497</v>
      </c>
      <c r="G2043" s="1">
        <v>42847.828842592593</v>
      </c>
    </row>
    <row r="2044" spans="1:8">
      <c r="A2044">
        <v>8.5582046331806502E+17</v>
      </c>
      <c r="B2044" t="s">
        <v>5134</v>
      </c>
      <c r="C2044" t="s">
        <v>15</v>
      </c>
      <c r="D2044" t="s">
        <v>3495</v>
      </c>
      <c r="E2044" t="s">
        <v>3498</v>
      </c>
      <c r="G2044" s="1">
        <v>42847.686030092591</v>
      </c>
    </row>
    <row r="2045" spans="1:8">
      <c r="A2045">
        <v>8.8086252104078502E+17</v>
      </c>
      <c r="B2045" t="s">
        <v>5135</v>
      </c>
      <c r="C2045" t="s">
        <v>7</v>
      </c>
      <c r="D2045" t="s">
        <v>3499</v>
      </c>
      <c r="E2045" t="s">
        <v>3500</v>
      </c>
      <c r="G2045" s="1">
        <v>42916.788946759261</v>
      </c>
    </row>
    <row r="2046" spans="1:8">
      <c r="A2046">
        <v>8.8056248162986304E+17</v>
      </c>
      <c r="B2046" t="s">
        <v>5134</v>
      </c>
      <c r="C2046" t="s">
        <v>18</v>
      </c>
      <c r="D2046" t="s">
        <v>3501</v>
      </c>
      <c r="E2046" t="s">
        <v>3502</v>
      </c>
      <c r="G2046" s="1">
        <v>42915.960995370369</v>
      </c>
    </row>
    <row r="2047" spans="1:8">
      <c r="A2047">
        <v>8.0177441326808602E+17</v>
      </c>
      <c r="B2047" t="s">
        <v>5135</v>
      </c>
      <c r="C2047" t="s">
        <v>18</v>
      </c>
      <c r="D2047" t="s">
        <v>3501</v>
      </c>
      <c r="E2047" t="s">
        <v>3503</v>
      </c>
      <c r="G2047" s="1">
        <v>42698.547349537039</v>
      </c>
    </row>
    <row r="2048" spans="1:8">
      <c r="A2048">
        <v>7.4085532597318797E+17</v>
      </c>
      <c r="B2048" t="s">
        <v>5135</v>
      </c>
      <c r="C2048" t="s">
        <v>18</v>
      </c>
      <c r="D2048" t="s">
        <v>3501</v>
      </c>
      <c r="E2048" t="s">
        <v>3504</v>
      </c>
      <c r="F2048" t="s">
        <v>3505</v>
      </c>
      <c r="G2048" s="1">
        <v>42530.442685185182</v>
      </c>
      <c r="H2048" t="s">
        <v>225</v>
      </c>
    </row>
    <row r="2049" spans="1:8">
      <c r="A2049">
        <v>7.4076548136847296E+17</v>
      </c>
      <c r="B2049" t="s">
        <v>5135</v>
      </c>
      <c r="C2049" t="s">
        <v>18</v>
      </c>
      <c r="D2049" t="s">
        <v>3501</v>
      </c>
      <c r="E2049" t="s">
        <v>3506</v>
      </c>
      <c r="G2049" s="1">
        <v>42530.194768518515</v>
      </c>
    </row>
    <row r="2050" spans="1:8">
      <c r="A2050">
        <v>6.7689603232894899E+17</v>
      </c>
      <c r="B2050" t="s">
        <v>5135</v>
      </c>
      <c r="C2050" t="s">
        <v>18</v>
      </c>
      <c r="D2050" t="s">
        <v>3501</v>
      </c>
      <c r="E2050" t="s">
        <v>3507</v>
      </c>
      <c r="F2050" t="s">
        <v>3508</v>
      </c>
      <c r="G2050" s="1">
        <v>42353.948657407411</v>
      </c>
      <c r="H2050" t="s">
        <v>225</v>
      </c>
    </row>
    <row r="2051" spans="1:8">
      <c r="A2051">
        <v>4.28307696832352E+17</v>
      </c>
      <c r="B2051" t="s">
        <v>5134</v>
      </c>
      <c r="C2051" t="s">
        <v>18</v>
      </c>
      <c r="D2051" t="s">
        <v>3501</v>
      </c>
      <c r="E2051" t="s">
        <v>3509</v>
      </c>
      <c r="G2051" s="1">
        <v>41667.975543981483</v>
      </c>
    </row>
    <row r="2052" spans="1:8">
      <c r="A2052">
        <v>7.8671322745549594E+17</v>
      </c>
      <c r="B2052" t="s">
        <v>5135</v>
      </c>
      <c r="C2052" t="s">
        <v>7</v>
      </c>
      <c r="D2052" t="s">
        <v>3510</v>
      </c>
      <c r="E2052" t="s">
        <v>3511</v>
      </c>
      <c r="G2052" s="1">
        <v>42656.986388888887</v>
      </c>
    </row>
    <row r="2053" spans="1:8">
      <c r="A2053">
        <v>8.5154106175543706E+17</v>
      </c>
      <c r="B2053" t="s">
        <v>5134</v>
      </c>
      <c r="C2053" t="s">
        <v>10</v>
      </c>
      <c r="D2053" t="s">
        <v>3512</v>
      </c>
      <c r="E2053" t="s">
        <v>3513</v>
      </c>
      <c r="G2053" s="1">
        <v>42835.877129629633</v>
      </c>
    </row>
    <row r="2054" spans="1:8">
      <c r="A2054">
        <v>8.5085620402908698E+17</v>
      </c>
      <c r="B2054" t="s">
        <v>5134</v>
      </c>
      <c r="C2054" t="s">
        <v>18</v>
      </c>
      <c r="D2054" t="s">
        <v>3514</v>
      </c>
      <c r="E2054" t="s">
        <v>3515</v>
      </c>
      <c r="F2054" t="s">
        <v>13</v>
      </c>
      <c r="G2054" s="1">
        <v>42833.987280092595</v>
      </c>
      <c r="H2054" t="s">
        <v>14</v>
      </c>
    </row>
    <row r="2055" spans="1:8">
      <c r="A2055">
        <v>8.9211846010016896E+17</v>
      </c>
      <c r="B2055" t="s">
        <v>5134</v>
      </c>
      <c r="C2055" t="s">
        <v>18</v>
      </c>
      <c r="D2055" t="s">
        <v>3516</v>
      </c>
      <c r="E2055" t="e">
        <f>_xlfn.SINGLE(ClayTravis _xlfn.SINGLE(BarstoolBigCat _xlfn.SINGLE(Delta I thought FT1 did the videos?)))</f>
        <v>#NAME?</v>
      </c>
      <c r="G2055" s="1">
        <v>42947.849421296298</v>
      </c>
    </row>
    <row r="2056" spans="1:8">
      <c r="A2056">
        <v>7.3335196632829504E+17</v>
      </c>
      <c r="B2056" t="s">
        <v>5135</v>
      </c>
      <c r="C2056" t="s">
        <v>18</v>
      </c>
      <c r="D2056" t="s">
        <v>3517</v>
      </c>
      <c r="E2056" t="s">
        <v>3518</v>
      </c>
      <c r="G2056" s="1">
        <v>42509.737361111111</v>
      </c>
    </row>
    <row r="2057" spans="1:8">
      <c r="A2057">
        <v>8.9745480316018598E+17</v>
      </c>
      <c r="B2057" t="s">
        <v>5134</v>
      </c>
      <c r="C2057" t="s">
        <v>10</v>
      </c>
      <c r="D2057" t="s">
        <v>3519</v>
      </c>
      <c r="E2057" t="s">
        <v>3520</v>
      </c>
      <c r="F2057" t="s">
        <v>3521</v>
      </c>
      <c r="G2057" s="1">
        <v>42962.574918981481</v>
      </c>
      <c r="H2057" t="s">
        <v>3522</v>
      </c>
    </row>
    <row r="2058" spans="1:8">
      <c r="A2058">
        <v>6.7569765038190502E+17</v>
      </c>
      <c r="B2058" t="s">
        <v>5135</v>
      </c>
      <c r="C2058" t="s">
        <v>15</v>
      </c>
      <c r="D2058" t="s">
        <v>3523</v>
      </c>
      <c r="E2058" t="s">
        <v>3524</v>
      </c>
      <c r="F2058" t="s">
        <v>953</v>
      </c>
      <c r="G2058" s="1">
        <v>42350.641759259262</v>
      </c>
      <c r="H2058" t="s">
        <v>517</v>
      </c>
    </row>
    <row r="2059" spans="1:8">
      <c r="A2059">
        <v>8.5363005177825203E+17</v>
      </c>
      <c r="B2059" t="s">
        <v>5135</v>
      </c>
      <c r="C2059" t="s">
        <v>18</v>
      </c>
      <c r="D2059" t="s">
        <v>3525</v>
      </c>
      <c r="E2059" t="s">
        <v>3526</v>
      </c>
      <c r="F2059" t="s">
        <v>253</v>
      </c>
      <c r="G2059" s="1">
        <v>42841.641643518517</v>
      </c>
      <c r="H2059" t="s">
        <v>254</v>
      </c>
    </row>
    <row r="2060" spans="1:8">
      <c r="A2060">
        <v>8.3705801362631398E+17</v>
      </c>
      <c r="B2060" t="s">
        <v>5134</v>
      </c>
      <c r="C2060" t="s">
        <v>10</v>
      </c>
      <c r="D2060" t="s">
        <v>3527</v>
      </c>
      <c r="E2060" t="s">
        <v>3528</v>
      </c>
      <c r="G2060" s="1">
        <v>42795.911527777775</v>
      </c>
    </row>
    <row r="2061" spans="1:8">
      <c r="A2061">
        <v>9.0678257023029197E+17</v>
      </c>
      <c r="B2061" t="s">
        <v>5134</v>
      </c>
      <c r="C2061" t="s">
        <v>10</v>
      </c>
      <c r="D2061" t="s">
        <v>3529</v>
      </c>
      <c r="E2061" t="s">
        <v>3530</v>
      </c>
      <c r="F2061" t="s">
        <v>2269</v>
      </c>
      <c r="G2061" s="1">
        <v>42988.314652777779</v>
      </c>
      <c r="H2061" t="s">
        <v>810</v>
      </c>
    </row>
    <row r="2062" spans="1:8">
      <c r="A2062">
        <v>8.4290741841371494E+17</v>
      </c>
      <c r="B2062" t="s">
        <v>5134</v>
      </c>
      <c r="C2062" t="s">
        <v>41</v>
      </c>
      <c r="D2062" t="s">
        <v>3531</v>
      </c>
      <c r="E2062" t="s">
        <v>3532</v>
      </c>
      <c r="F2062" t="s">
        <v>953</v>
      </c>
      <c r="G2062" s="1">
        <v>42812.052812499998</v>
      </c>
      <c r="H2062" t="s">
        <v>517</v>
      </c>
    </row>
    <row r="2063" spans="1:8">
      <c r="A2063">
        <v>8.5585466212952E+17</v>
      </c>
      <c r="B2063" t="s">
        <v>5134</v>
      </c>
      <c r="C2063" t="s">
        <v>10</v>
      </c>
      <c r="D2063" t="s">
        <v>3533</v>
      </c>
      <c r="E2063" t="s">
        <v>3534</v>
      </c>
      <c r="G2063" s="1">
        <v>42847.780405092592</v>
      </c>
    </row>
    <row r="2064" spans="1:8">
      <c r="A2064">
        <v>6.3549390475052595E+17</v>
      </c>
      <c r="B2064" t="s">
        <v>5134</v>
      </c>
      <c r="C2064" t="s">
        <v>18</v>
      </c>
      <c r="D2064" t="s">
        <v>3535</v>
      </c>
      <c r="E2064" t="e">
        <f>Delta  if I get put on hold one more time...</f>
        <v>#NAME?</v>
      </c>
      <c r="F2064" t="s">
        <v>3536</v>
      </c>
      <c r="G2064" s="1">
        <v>42239.700555555559</v>
      </c>
      <c r="H2064" t="s">
        <v>3537</v>
      </c>
    </row>
    <row r="2065" spans="1:8">
      <c r="A2065">
        <v>6.3517661751437299E+17</v>
      </c>
      <c r="B2065" t="s">
        <v>5134</v>
      </c>
      <c r="C2065" t="s">
        <v>18</v>
      </c>
      <c r="D2065" t="s">
        <v>3535</v>
      </c>
      <c r="E2065" t="e">
        <f>Delta probably spent a total of three hours of My vacation on hold....thanks</f>
        <v>#NAME?</v>
      </c>
      <c r="F2065" t="s">
        <v>3536</v>
      </c>
      <c r="G2065" s="1">
        <v>42238.825011574074</v>
      </c>
      <c r="H2065" t="s">
        <v>3537</v>
      </c>
    </row>
    <row r="2066" spans="1:8">
      <c r="A2066">
        <v>8.54064394518528E+17</v>
      </c>
      <c r="B2066" t="s">
        <v>5134</v>
      </c>
      <c r="C2066" t="s">
        <v>10</v>
      </c>
      <c r="D2066" t="s">
        <v>3538</v>
      </c>
      <c r="E2066" t="s">
        <v>3539</v>
      </c>
      <c r="G2066" s="1">
        <v>42842.840208333335</v>
      </c>
    </row>
    <row r="2067" spans="1:8">
      <c r="A2067">
        <v>8.8747375893149197E+17</v>
      </c>
      <c r="B2067" t="s">
        <v>5134</v>
      </c>
      <c r="C2067" t="s">
        <v>18</v>
      </c>
      <c r="D2067" t="s">
        <v>3540</v>
      </c>
      <c r="E2067" t="s">
        <v>3541</v>
      </c>
      <c r="G2067" s="1">
        <v>42935.032488425924</v>
      </c>
    </row>
    <row r="2068" spans="1:8">
      <c r="A2068">
        <v>8.8242720404666304E+17</v>
      </c>
      <c r="B2068" t="s">
        <v>5134</v>
      </c>
      <c r="C2068" t="s">
        <v>15</v>
      </c>
      <c r="D2068" t="s">
        <v>3542</v>
      </c>
      <c r="E2068" t="s">
        <v>3543</v>
      </c>
      <c r="G2068" s="1">
        <v>42921.10664351852</v>
      </c>
    </row>
    <row r="2069" spans="1:8">
      <c r="A2069">
        <v>8.8159308770912998E+17</v>
      </c>
      <c r="B2069" t="s">
        <v>5134</v>
      </c>
      <c r="C2069" t="s">
        <v>7</v>
      </c>
      <c r="D2069" t="s">
        <v>3544</v>
      </c>
      <c r="E2069" t="e">
        <f>AmericanAir now 3:30 is the crew going to time out? all due to paperwork they say</f>
        <v>#NAME?</v>
      </c>
      <c r="G2069" s="1">
        <v>42918.804918981485</v>
      </c>
    </row>
    <row r="2070" spans="1:8">
      <c r="A2070">
        <v>8.1569324480150298E+17</v>
      </c>
      <c r="B2070" t="s">
        <v>5134</v>
      </c>
      <c r="C2070" t="s">
        <v>15</v>
      </c>
      <c r="D2070" t="s">
        <v>3545</v>
      </c>
      <c r="E2070" t="e">
        <f>_xlfn.SINGLE(preheat_2_420 must be a new marketing Director at _xlfn.SINGLE(SouthwestAir Because these ads are horrible. only ads that I mute Or change the channel))</f>
        <v>#NAME?</v>
      </c>
      <c r="G2070" s="1">
        <v>42736.956006944441</v>
      </c>
    </row>
    <row r="2071" spans="1:8">
      <c r="A2071">
        <v>8.8155562192904102E+17</v>
      </c>
      <c r="B2071" t="s">
        <v>5134</v>
      </c>
      <c r="C2071" t="s">
        <v>10</v>
      </c>
      <c r="D2071" t="s">
        <v>3546</v>
      </c>
      <c r="E2071" t="s">
        <v>3547</v>
      </c>
      <c r="G2071" s="1">
        <v>42918.701539351852</v>
      </c>
    </row>
    <row r="2072" spans="1:8">
      <c r="A2072">
        <v>8.8673925029688499E+17</v>
      </c>
      <c r="B2072" t="s">
        <v>5134</v>
      </c>
      <c r="C2072" t="s">
        <v>18</v>
      </c>
      <c r="D2072" t="s">
        <v>3548</v>
      </c>
      <c r="E2072" t="s">
        <v>3549</v>
      </c>
      <c r="G2072" s="1">
        <v>42933.005624999998</v>
      </c>
    </row>
    <row r="2073" spans="1:8">
      <c r="A2073">
        <v>8.1239587532231795E+17</v>
      </c>
      <c r="B2073" t="s">
        <v>5134</v>
      </c>
      <c r="C2073" t="s">
        <v>18</v>
      </c>
      <c r="D2073" t="s">
        <v>3550</v>
      </c>
      <c r="E2073" t="e">
        <f>Delta English only?</f>
        <v>#NAME?</v>
      </c>
      <c r="G2073" s="1">
        <v>42727.856990740744</v>
      </c>
    </row>
    <row r="2074" spans="1:8">
      <c r="A2074">
        <v>5.9975217076285798E+17</v>
      </c>
      <c r="B2074" t="s">
        <v>5135</v>
      </c>
      <c r="C2074" t="s">
        <v>15</v>
      </c>
      <c r="D2074" t="s">
        <v>3551</v>
      </c>
      <c r="E2074" t="s">
        <v>3552</v>
      </c>
      <c r="F2074" t="s">
        <v>1428</v>
      </c>
      <c r="G2074" s="1">
        <v>42141.072164351855</v>
      </c>
      <c r="H2074" t="s">
        <v>1429</v>
      </c>
    </row>
    <row r="2075" spans="1:8">
      <c r="A2075">
        <v>9.0052374213215002E+17</v>
      </c>
      <c r="B2075" t="s">
        <v>5134</v>
      </c>
      <c r="C2075" t="s">
        <v>7</v>
      </c>
      <c r="D2075" t="s">
        <v>3553</v>
      </c>
      <c r="E2075" t="s">
        <v>3554</v>
      </c>
      <c r="G2075" s="1">
        <v>42971.043576388889</v>
      </c>
    </row>
    <row r="2076" spans="1:8">
      <c r="A2076">
        <v>8.97585459102064E+17</v>
      </c>
      <c r="B2076" t="s">
        <v>5134</v>
      </c>
      <c r="C2076" t="s">
        <v>7</v>
      </c>
      <c r="D2076" t="s">
        <v>3555</v>
      </c>
      <c r="E2076" t="s">
        <v>3556</v>
      </c>
      <c r="G2076" s="1">
        <v>42962.93546296296</v>
      </c>
    </row>
    <row r="2077" spans="1:8">
      <c r="A2077">
        <v>8.5150508234452506E+17</v>
      </c>
      <c r="B2077" t="s">
        <v>5134</v>
      </c>
      <c r="C2077" t="s">
        <v>10</v>
      </c>
      <c r="D2077" t="s">
        <v>3557</v>
      </c>
      <c r="E2077" t="s">
        <v>3558</v>
      </c>
      <c r="G2077" s="1">
        <v>42835.77784722222</v>
      </c>
    </row>
    <row r="2078" spans="1:8">
      <c r="A2078">
        <v>8.8819466954023296E+17</v>
      </c>
      <c r="B2078" t="s">
        <v>5134</v>
      </c>
      <c r="C2078" t="s">
        <v>7</v>
      </c>
      <c r="D2078" t="s">
        <v>3559</v>
      </c>
      <c r="E2078" t="s">
        <v>3560</v>
      </c>
      <c r="F2078" t="s">
        <v>782</v>
      </c>
      <c r="G2078" s="1">
        <v>42937.021817129629</v>
      </c>
      <c r="H2078" t="s">
        <v>564</v>
      </c>
    </row>
    <row r="2079" spans="1:8">
      <c r="A2079">
        <v>9.2449032885762803E+17</v>
      </c>
      <c r="B2079" t="s">
        <v>5134</v>
      </c>
      <c r="C2079" t="s">
        <v>18</v>
      </c>
      <c r="D2079" t="s">
        <v>3561</v>
      </c>
      <c r="E2079" t="e">
        <f>Delta Please just hire me ALREADY\U0001f629\U0001f62d\U0001f64f\U0001f3fe</f>
        <v>#NAME?</v>
      </c>
      <c r="G2079" s="1">
        <v>43037.178761574076</v>
      </c>
    </row>
    <row r="2080" spans="1:8">
      <c r="A2080">
        <v>7.8946395321035098E+17</v>
      </c>
      <c r="B2080" t="s">
        <v>5134</v>
      </c>
      <c r="C2080" t="s">
        <v>7</v>
      </c>
      <c r="D2080" t="s">
        <v>3562</v>
      </c>
      <c r="E2080" t="s">
        <v>3563</v>
      </c>
      <c r="G2080" s="1">
        <v>42664.576944444445</v>
      </c>
    </row>
    <row r="2081" spans="1:8">
      <c r="A2081">
        <v>9.2534432550404506E+17</v>
      </c>
      <c r="B2081" t="s">
        <v>5135</v>
      </c>
      <c r="C2081" t="s">
        <v>15</v>
      </c>
      <c r="D2081" t="s">
        <v>3564</v>
      </c>
      <c r="E2081" t="e">
        <f>_xlfn.SINGLE(jonjonradio _xlfn.SINGLE(SafetySuit _xlfn.SINGLE(SouthwestAir thank you for the shout out))), on Air, mentioning This and  SafetySuit.</f>
        <v>#NAME?</v>
      </c>
      <c r="G2081" s="1">
        <v>43039.53533564815</v>
      </c>
    </row>
    <row r="2082" spans="1:8">
      <c r="A2082">
        <v>8.7601852244239104E+17</v>
      </c>
      <c r="B2082" t="s">
        <v>5135</v>
      </c>
      <c r="C2082" t="s">
        <v>10</v>
      </c>
      <c r="D2082" t="s">
        <v>3565</v>
      </c>
      <c r="E2082" t="s">
        <v>3566</v>
      </c>
      <c r="F2082" t="s">
        <v>3242</v>
      </c>
      <c r="G2082" s="1">
        <v>42903.422060185185</v>
      </c>
      <c r="H2082" t="s">
        <v>363</v>
      </c>
    </row>
    <row r="2083" spans="1:8">
      <c r="A2083">
        <v>9.0844385667632704E+17</v>
      </c>
      <c r="B2083" t="s">
        <v>5134</v>
      </c>
      <c r="C2083" t="s">
        <v>10</v>
      </c>
      <c r="D2083" t="s">
        <v>3567</v>
      </c>
      <c r="E2083" t="s">
        <v>3568</v>
      </c>
      <c r="G2083" s="1">
        <v>42992.898935185185</v>
      </c>
    </row>
    <row r="2084" spans="1:8">
      <c r="A2084">
        <v>7.0953354864302003E+17</v>
      </c>
      <c r="B2084" t="s">
        <v>5134</v>
      </c>
      <c r="C2084" t="s">
        <v>10</v>
      </c>
      <c r="D2084" t="s">
        <v>3569</v>
      </c>
      <c r="E2084" t="s">
        <v>3570</v>
      </c>
      <c r="G2084" s="1">
        <v>42444.011053240742</v>
      </c>
    </row>
    <row r="2085" spans="1:8">
      <c r="A2085">
        <v>8.5155075607533901E+17</v>
      </c>
      <c r="B2085" t="s">
        <v>5134</v>
      </c>
      <c r="C2085" t="s">
        <v>10</v>
      </c>
      <c r="D2085" t="s">
        <v>3571</v>
      </c>
      <c r="E2085" t="s">
        <v>3572</v>
      </c>
      <c r="G2085" s="1">
        <v>42835.903877314813</v>
      </c>
    </row>
    <row r="2086" spans="1:8">
      <c r="A2086">
        <v>8.5256432080624794E+17</v>
      </c>
      <c r="B2086" t="s">
        <v>5135</v>
      </c>
      <c r="C2086" t="s">
        <v>10</v>
      </c>
      <c r="D2086" t="s">
        <v>3573</v>
      </c>
      <c r="E2086" t="s">
        <v>3574</v>
      </c>
      <c r="F2086" t="s">
        <v>3575</v>
      </c>
      <c r="G2086" s="1">
        <v>42838.700787037036</v>
      </c>
      <c r="H2086" t="s">
        <v>3576</v>
      </c>
    </row>
    <row r="2087" spans="1:8">
      <c r="A2087">
        <v>8.2691492995334106E+17</v>
      </c>
      <c r="B2087" t="s">
        <v>5135</v>
      </c>
      <c r="C2087" t="s">
        <v>7</v>
      </c>
      <c r="D2087" t="s">
        <v>3577</v>
      </c>
      <c r="E2087" t="s">
        <v>3578</v>
      </c>
      <c r="G2087" s="1">
        <v>42767.921956018516</v>
      </c>
    </row>
    <row r="2088" spans="1:8">
      <c r="A2088">
        <v>8.1994442406718605E+17</v>
      </c>
      <c r="B2088" t="s">
        <v>5134</v>
      </c>
      <c r="C2088" t="s">
        <v>10</v>
      </c>
      <c r="D2088" t="s">
        <v>3579</v>
      </c>
      <c r="E2088" t="s">
        <v>3580</v>
      </c>
      <c r="G2088" s="1">
        <v>42748.687025462961</v>
      </c>
    </row>
    <row r="2089" spans="1:8">
      <c r="A2089">
        <v>7.5721010568312E+17</v>
      </c>
      <c r="B2089" t="s">
        <v>5134</v>
      </c>
      <c r="C2089" t="s">
        <v>10</v>
      </c>
      <c r="D2089" t="s">
        <v>3579</v>
      </c>
      <c r="E2089" t="s">
        <v>3581</v>
      </c>
      <c r="G2089" s="1">
        <v>42575.573287037034</v>
      </c>
    </row>
    <row r="2090" spans="1:8">
      <c r="A2090">
        <v>8.9293605614383104E+17</v>
      </c>
      <c r="B2090" t="s">
        <v>5135</v>
      </c>
      <c r="C2090" t="s">
        <v>7</v>
      </c>
      <c r="D2090" t="s">
        <v>3582</v>
      </c>
      <c r="E2090" t="s">
        <v>3583</v>
      </c>
      <c r="G2090" s="1">
        <v>42950.105555555558</v>
      </c>
    </row>
    <row r="2091" spans="1:8">
      <c r="A2091">
        <v>8.5152819076173798E+17</v>
      </c>
      <c r="B2091" t="s">
        <v>5134</v>
      </c>
      <c r="C2091" t="s">
        <v>10</v>
      </c>
      <c r="D2091" t="s">
        <v>3584</v>
      </c>
      <c r="E2091" t="s">
        <v>3585</v>
      </c>
      <c r="G2091" s="1">
        <v>42835.841608796298</v>
      </c>
    </row>
    <row r="2092" spans="1:8">
      <c r="A2092">
        <v>9.1128818716269696E+17</v>
      </c>
      <c r="B2092" t="s">
        <v>5134</v>
      </c>
      <c r="C2092" t="s">
        <v>18</v>
      </c>
      <c r="D2092" t="s">
        <v>3586</v>
      </c>
      <c r="E2092" t="s">
        <v>3587</v>
      </c>
      <c r="G2092" s="1">
        <v>43000.747789351852</v>
      </c>
    </row>
    <row r="2093" spans="1:8">
      <c r="A2093">
        <v>8.5158868322453504E+17</v>
      </c>
      <c r="B2093" t="s">
        <v>5134</v>
      </c>
      <c r="C2093" t="s">
        <v>10</v>
      </c>
      <c r="D2093" t="s">
        <v>3588</v>
      </c>
      <c r="E2093" t="e">
        <f>_xlfn.SINGLE(cc_chapman _xlfn.SINGLE(united Scary stuff to physically drag someone off a plane))</f>
        <v>#NAME?</v>
      </c>
      <c r="G2093" s="1">
        <v>42836.00854166667</v>
      </c>
    </row>
    <row r="2094" spans="1:8">
      <c r="A2094">
        <v>7.4344505904817702E+17</v>
      </c>
      <c r="B2094" t="s">
        <v>5134</v>
      </c>
      <c r="C2094" t="s">
        <v>7</v>
      </c>
      <c r="D2094" t="s">
        <v>3589</v>
      </c>
      <c r="E2094" t="s">
        <v>3590</v>
      </c>
      <c r="G2094" s="1">
        <v>42537.588993055557</v>
      </c>
    </row>
    <row r="2095" spans="1:8">
      <c r="A2095">
        <v>6.1742865066992397E+17</v>
      </c>
      <c r="B2095" t="s">
        <v>5135</v>
      </c>
      <c r="C2095" t="s">
        <v>18</v>
      </c>
      <c r="D2095" t="s">
        <v>3591</v>
      </c>
      <c r="E2095" t="s">
        <v>3592</v>
      </c>
      <c r="F2095" t="s">
        <v>1028</v>
      </c>
      <c r="G2095" s="1">
        <v>42189.849953703706</v>
      </c>
      <c r="H2095" t="s">
        <v>338</v>
      </c>
    </row>
    <row r="2096" spans="1:8">
      <c r="A2096">
        <v>4.7416964948008499E+17</v>
      </c>
      <c r="B2096" t="s">
        <v>5135</v>
      </c>
      <c r="C2096" t="s">
        <v>18</v>
      </c>
      <c r="D2096" t="s">
        <v>3591</v>
      </c>
      <c r="E2096" t="s">
        <v>3593</v>
      </c>
      <c r="G2096" s="1">
        <v>41794.530416666668</v>
      </c>
    </row>
    <row r="2097" spans="1:8">
      <c r="A2097">
        <v>9.2713308067401306E+17</v>
      </c>
      <c r="B2097" t="s">
        <v>5135</v>
      </c>
      <c r="C2097" t="s">
        <v>7</v>
      </c>
      <c r="D2097" t="s">
        <v>3594</v>
      </c>
      <c r="E2097" t="s">
        <v>3595</v>
      </c>
      <c r="G2097" s="1">
        <v>43044.471365740741</v>
      </c>
    </row>
    <row r="2098" spans="1:8">
      <c r="A2098">
        <v>8.1159137974704499E+17</v>
      </c>
      <c r="B2098" t="s">
        <v>5134</v>
      </c>
      <c r="C2098" t="s">
        <v>18</v>
      </c>
      <c r="D2098" t="s">
        <v>3596</v>
      </c>
      <c r="E2098" t="s">
        <v>172</v>
      </c>
      <c r="G2098" s="1">
        <v>42725.637013888889</v>
      </c>
    </row>
    <row r="2099" spans="1:8">
      <c r="A2099">
        <v>7.9220427696980301E+17</v>
      </c>
      <c r="B2099" t="s">
        <v>5134</v>
      </c>
      <c r="C2099" t="s">
        <v>38</v>
      </c>
      <c r="D2099" t="s">
        <v>3597</v>
      </c>
      <c r="E2099" t="s">
        <v>3598</v>
      </c>
      <c r="F2099" t="s">
        <v>265</v>
      </c>
      <c r="G2099" s="1">
        <v>42672.138796296298</v>
      </c>
      <c r="H2099" t="s">
        <v>266</v>
      </c>
    </row>
    <row r="2100" spans="1:8">
      <c r="A2100">
        <v>8.5161487940007898E+17</v>
      </c>
      <c r="B2100" t="s">
        <v>5134</v>
      </c>
      <c r="C2100" t="s">
        <v>10</v>
      </c>
      <c r="D2100" t="s">
        <v>3599</v>
      </c>
      <c r="E2100" t="s">
        <v>3600</v>
      </c>
      <c r="G2100" s="1">
        <v>42836.080833333333</v>
      </c>
    </row>
    <row r="2101" spans="1:8">
      <c r="A2101">
        <v>8.51450486230208E+17</v>
      </c>
      <c r="B2101" t="s">
        <v>5134</v>
      </c>
      <c r="C2101" t="s">
        <v>10</v>
      </c>
      <c r="D2101" t="s">
        <v>3599</v>
      </c>
      <c r="E2101" t="s">
        <v>498</v>
      </c>
      <c r="G2101" s="1">
        <v>42835.627187500002</v>
      </c>
    </row>
    <row r="2102" spans="1:8">
      <c r="A2102">
        <v>9.2071660732386906E+17</v>
      </c>
      <c r="B2102" t="s">
        <v>5134</v>
      </c>
      <c r="C2102" t="s">
        <v>18</v>
      </c>
      <c r="D2102" t="s">
        <v>3601</v>
      </c>
      <c r="E2102" t="s">
        <v>3602</v>
      </c>
      <c r="F2102" t="s">
        <v>495</v>
      </c>
      <c r="G2102" s="1">
        <v>43026.765266203707</v>
      </c>
      <c r="H2102" t="s">
        <v>496</v>
      </c>
    </row>
    <row r="2103" spans="1:8">
      <c r="A2103">
        <v>7.5591120070207398E+17</v>
      </c>
      <c r="B2103" t="s">
        <v>5134</v>
      </c>
      <c r="C2103" t="s">
        <v>15</v>
      </c>
      <c r="D2103" t="s">
        <v>3603</v>
      </c>
      <c r="E2103" t="s">
        <v>3604</v>
      </c>
      <c r="G2103" s="1">
        <v>42571.988993055558</v>
      </c>
    </row>
    <row r="2104" spans="1:8">
      <c r="A2104">
        <v>8.7015882977366003E+17</v>
      </c>
      <c r="B2104" t="s">
        <v>5134</v>
      </c>
      <c r="C2104" t="s">
        <v>38</v>
      </c>
      <c r="D2104" t="s">
        <v>3605</v>
      </c>
      <c r="E2104" t="e">
        <f>_xlfn.SINGLE(animan1 _xlfn.SINGLE(AlaskaAir _xlfn.SINGLE(VirginAmerica _xlfn.SINGLE(flyLAXairport in an alternate universe maybe.))))</f>
        <v>#NAME?</v>
      </c>
      <c r="F2104" t="s">
        <v>265</v>
      </c>
      <c r="G2104" s="1">
        <v>42887.252384259256</v>
      </c>
      <c r="H2104" t="s">
        <v>266</v>
      </c>
    </row>
    <row r="2105" spans="1:8">
      <c r="A2105">
        <v>6.1528375257139994E+17</v>
      </c>
      <c r="B2105" t="s">
        <v>5134</v>
      </c>
      <c r="C2105" t="s">
        <v>41</v>
      </c>
      <c r="D2105" t="s">
        <v>3606</v>
      </c>
      <c r="E2105" t="s">
        <v>3607</v>
      </c>
      <c r="G2105" s="1">
        <v>42183.931157407409</v>
      </c>
    </row>
    <row r="2106" spans="1:8">
      <c r="A2106">
        <v>8.7971857106411904E+17</v>
      </c>
      <c r="B2106" t="s">
        <v>5134</v>
      </c>
      <c r="C2106" t="s">
        <v>41</v>
      </c>
      <c r="D2106" t="s">
        <v>3608</v>
      </c>
      <c r="E2106" t="s">
        <v>3609</v>
      </c>
      <c r="G2106" s="1">
        <v>42913.632245370369</v>
      </c>
    </row>
    <row r="2107" spans="1:8">
      <c r="A2107">
        <v>8.6013997094584294E+17</v>
      </c>
      <c r="B2107" t="s">
        <v>5134</v>
      </c>
      <c r="C2107" t="s">
        <v>18</v>
      </c>
      <c r="D2107" t="s">
        <v>3610</v>
      </c>
      <c r="E2107" t="s">
        <v>3611</v>
      </c>
      <c r="F2107" t="s">
        <v>584</v>
      </c>
      <c r="G2107" s="1">
        <v>42859.60560185185</v>
      </c>
      <c r="H2107" t="s">
        <v>585</v>
      </c>
    </row>
    <row r="2108" spans="1:8">
      <c r="A2108">
        <v>8.5189395001320998E+17</v>
      </c>
      <c r="B2108" t="s">
        <v>5134</v>
      </c>
      <c r="C2108" t="s">
        <v>10</v>
      </c>
      <c r="D2108" t="s">
        <v>3612</v>
      </c>
      <c r="E2108" t="s">
        <v>3613</v>
      </c>
      <c r="G2108" s="1">
        <v>42836.850914351853</v>
      </c>
    </row>
    <row r="2109" spans="1:8">
      <c r="A2109">
        <v>8.5947415705836301E+17</v>
      </c>
      <c r="B2109" t="s">
        <v>5134</v>
      </c>
      <c r="C2109" t="s">
        <v>15</v>
      </c>
      <c r="D2109" t="s">
        <v>3614</v>
      </c>
      <c r="E2109" t="s">
        <v>3615</v>
      </c>
      <c r="F2109" t="s">
        <v>3616</v>
      </c>
      <c r="G2109" s="1">
        <v>42857.76829861111</v>
      </c>
      <c r="H2109" t="s">
        <v>3617</v>
      </c>
    </row>
    <row r="2110" spans="1:8">
      <c r="A2110">
        <v>7.9198718502096397E+17</v>
      </c>
      <c r="B2110" t="s">
        <v>5134</v>
      </c>
      <c r="C2110" t="s">
        <v>10</v>
      </c>
      <c r="D2110" t="s">
        <v>3614</v>
      </c>
      <c r="E2110" t="e">
        <f>united seriously make the designation so people can rebook</f>
        <v>#NAME?</v>
      </c>
      <c r="G2110" s="1">
        <v>42671.539733796293</v>
      </c>
    </row>
    <row r="2111" spans="1:8">
      <c r="A2111">
        <v>8.17515987524272E+17</v>
      </c>
      <c r="B2111" t="s">
        <v>5134</v>
      </c>
      <c r="C2111" t="s">
        <v>15</v>
      </c>
      <c r="D2111" t="s">
        <v>3618</v>
      </c>
      <c r="E2111" t="s">
        <v>3619</v>
      </c>
      <c r="F2111" t="s">
        <v>3620</v>
      </c>
      <c r="G2111" s="1">
        <v>42741.985810185186</v>
      </c>
      <c r="H2111" t="s">
        <v>3621</v>
      </c>
    </row>
    <row r="2112" spans="1:8">
      <c r="A2112">
        <v>8.9005328830925197E+17</v>
      </c>
      <c r="B2112" t="s">
        <v>5135</v>
      </c>
      <c r="C2112" t="s">
        <v>18</v>
      </c>
      <c r="D2112" t="s">
        <v>3622</v>
      </c>
      <c r="E2112" t="e">
        <f>_xlfn.SINGLE(Delta Also), the crew on DM1535 were Great-_xlfn.SINGLE(so friendly and helpful)</f>
        <v>#NAME?</v>
      </c>
      <c r="G2112" s="1">
        <v>42942.150625000002</v>
      </c>
    </row>
    <row r="2113" spans="1:8">
      <c r="A2113">
        <v>8.1164962437296499E+17</v>
      </c>
      <c r="B2113" t="s">
        <v>5134</v>
      </c>
      <c r="C2113" t="s">
        <v>18</v>
      </c>
      <c r="D2113" t="s">
        <v>3623</v>
      </c>
      <c r="E2113" t="s">
        <v>172</v>
      </c>
      <c r="G2113" s="1">
        <v>42725.797731481478</v>
      </c>
    </row>
    <row r="2114" spans="1:8">
      <c r="A2114">
        <v>8.1156562560896205E+17</v>
      </c>
      <c r="B2114" t="s">
        <v>5134</v>
      </c>
      <c r="C2114" t="s">
        <v>18</v>
      </c>
      <c r="D2114" t="s">
        <v>3624</v>
      </c>
      <c r="E2114" t="s">
        <v>172</v>
      </c>
      <c r="G2114" s="1">
        <v>42725.565937500003</v>
      </c>
    </row>
    <row r="2115" spans="1:8">
      <c r="A2115">
        <v>8.5189799266374797E+17</v>
      </c>
      <c r="B2115" t="s">
        <v>5134</v>
      </c>
      <c r="C2115" t="s">
        <v>10</v>
      </c>
      <c r="D2115" t="s">
        <v>3625</v>
      </c>
      <c r="E2115" t="s">
        <v>3626</v>
      </c>
      <c r="F2115" t="s">
        <v>1088</v>
      </c>
      <c r="G2115" s="1">
        <v>42836.862071759257</v>
      </c>
      <c r="H2115" t="s">
        <v>1089</v>
      </c>
    </row>
    <row r="2116" spans="1:8">
      <c r="A2116">
        <v>8.8608081130433702E+17</v>
      </c>
      <c r="B2116" t="s">
        <v>5134</v>
      </c>
      <c r="C2116" t="s">
        <v>10</v>
      </c>
      <c r="D2116" t="s">
        <v>3627</v>
      </c>
      <c r="E2116" t="s">
        <v>37</v>
      </c>
      <c r="G2116" s="1">
        <v>42931.188680555555</v>
      </c>
    </row>
    <row r="2117" spans="1:8">
      <c r="A2117">
        <v>8.6064328706910605E+17</v>
      </c>
      <c r="B2117" t="s">
        <v>5135</v>
      </c>
      <c r="C2117" t="s">
        <v>10</v>
      </c>
      <c r="D2117" t="s">
        <v>3628</v>
      </c>
      <c r="E2117" t="s">
        <v>3629</v>
      </c>
      <c r="G2117" s="1">
        <v>42860.994490740741</v>
      </c>
    </row>
    <row r="2118" spans="1:8">
      <c r="A2118">
        <v>8.6053016944609997E+17</v>
      </c>
      <c r="B2118" t="s">
        <v>5134</v>
      </c>
      <c r="C2118" t="s">
        <v>15</v>
      </c>
      <c r="D2118" t="s">
        <v>3630</v>
      </c>
      <c r="E2118" t="s">
        <v>3631</v>
      </c>
      <c r="F2118" t="s">
        <v>3616</v>
      </c>
      <c r="G2118" s="1">
        <v>42860.682337962964</v>
      </c>
      <c r="H2118" t="s">
        <v>3617</v>
      </c>
    </row>
    <row r="2119" spans="1:8">
      <c r="A2119">
        <v>7.5234308098929805E+17</v>
      </c>
      <c r="B2119" t="s">
        <v>5135</v>
      </c>
      <c r="C2119" t="s">
        <v>10</v>
      </c>
      <c r="D2119" t="s">
        <v>3632</v>
      </c>
      <c r="E2119" t="s">
        <v>3633</v>
      </c>
      <c r="G2119" s="1">
        <v>42562.142858796295</v>
      </c>
    </row>
    <row r="2120" spans="1:8">
      <c r="A2120">
        <v>8.5149012103572198E+17</v>
      </c>
      <c r="B2120" t="s">
        <v>5134</v>
      </c>
      <c r="C2120" t="s">
        <v>10</v>
      </c>
      <c r="D2120" t="s">
        <v>3634</v>
      </c>
      <c r="E2120" t="e">
        <f>_xlfn.SINGLE(griffinmcelroy _xlfn.SINGLE(united private companies should be able to beat and murder Anyone))</f>
        <v>#NAME?</v>
      </c>
      <c r="G2120" s="1">
        <v>42835.736562500002</v>
      </c>
    </row>
    <row r="2121" spans="1:8">
      <c r="A2121">
        <v>8.6722384871394496E+17</v>
      </c>
      <c r="B2121" t="s">
        <v>5134</v>
      </c>
      <c r="C2121" t="s">
        <v>18</v>
      </c>
      <c r="D2121" t="s">
        <v>3635</v>
      </c>
      <c r="E2121" t="s">
        <v>3636</v>
      </c>
      <c r="G2121" s="1">
        <v>42879.153379629628</v>
      </c>
    </row>
    <row r="2122" spans="1:8">
      <c r="A2122">
        <v>8.5148422138208205E+17</v>
      </c>
      <c r="B2122" t="s">
        <v>5134</v>
      </c>
      <c r="C2122" t="s">
        <v>10</v>
      </c>
      <c r="D2122" t="s">
        <v>3635</v>
      </c>
      <c r="E2122" t="s">
        <v>2131</v>
      </c>
      <c r="G2122" s="1">
        <v>42835.720277777778</v>
      </c>
    </row>
    <row r="2123" spans="1:8">
      <c r="A2123">
        <v>7.5899656858640704E+17</v>
      </c>
      <c r="B2123" t="s">
        <v>5134</v>
      </c>
      <c r="C2123" t="s">
        <v>10</v>
      </c>
      <c r="D2123" t="s">
        <v>3637</v>
      </c>
      <c r="E2123" t="s">
        <v>3638</v>
      </c>
      <c r="G2123" s="1">
        <v>42580.502986111111</v>
      </c>
    </row>
    <row r="2124" spans="1:8">
      <c r="A2124">
        <v>8.1167325730487898E+17</v>
      </c>
      <c r="B2124" t="s">
        <v>5134</v>
      </c>
      <c r="C2124" t="s">
        <v>18</v>
      </c>
      <c r="D2124" t="s">
        <v>3639</v>
      </c>
      <c r="E2124" t="s">
        <v>172</v>
      </c>
      <c r="G2124" s="1">
        <v>42725.862951388888</v>
      </c>
    </row>
    <row r="2125" spans="1:8">
      <c r="A2125">
        <v>8.1178667329392998E+17</v>
      </c>
      <c r="B2125" t="s">
        <v>5134</v>
      </c>
      <c r="C2125" t="s">
        <v>18</v>
      </c>
      <c r="D2125" t="s">
        <v>3640</v>
      </c>
      <c r="E2125" t="s">
        <v>172</v>
      </c>
      <c r="G2125" s="1">
        <v>42726.17591435185</v>
      </c>
    </row>
    <row r="2126" spans="1:8">
      <c r="A2126">
        <v>4.9680072663579802E+17</v>
      </c>
      <c r="B2126" t="s">
        <v>5135</v>
      </c>
      <c r="C2126" t="s">
        <v>18</v>
      </c>
      <c r="D2126" t="s">
        <v>3641</v>
      </c>
      <c r="E2126" t="s">
        <v>3642</v>
      </c>
      <c r="F2126" t="s">
        <v>3643</v>
      </c>
      <c r="G2126" s="1">
        <v>41856.980300925927</v>
      </c>
      <c r="H2126" t="s">
        <v>225</v>
      </c>
    </row>
    <row r="2127" spans="1:8">
      <c r="A2127">
        <v>3.3736451872221498E+17</v>
      </c>
      <c r="B2127" t="s">
        <v>5135</v>
      </c>
      <c r="C2127" t="s">
        <v>10</v>
      </c>
      <c r="D2127" t="s">
        <v>3641</v>
      </c>
      <c r="E2127" t="s">
        <v>3644</v>
      </c>
      <c r="F2127" t="s">
        <v>3645</v>
      </c>
      <c r="G2127" s="1">
        <v>41417.020173611112</v>
      </c>
      <c r="H2127" t="s">
        <v>242</v>
      </c>
    </row>
    <row r="2128" spans="1:8">
      <c r="A2128">
        <v>1.79154633019764E+17</v>
      </c>
      <c r="B2128" t="s">
        <v>5134</v>
      </c>
      <c r="C2128" t="s">
        <v>7</v>
      </c>
      <c r="D2128" t="s">
        <v>3641</v>
      </c>
      <c r="E2128" t="s">
        <v>3646</v>
      </c>
      <c r="G2128" s="1">
        <v>40980.444062499999</v>
      </c>
    </row>
    <row r="2129" spans="1:8">
      <c r="A2129">
        <v>8.1171297889034202E+17</v>
      </c>
      <c r="B2129" t="s">
        <v>5134</v>
      </c>
      <c r="C2129" t="s">
        <v>18</v>
      </c>
      <c r="D2129" t="s">
        <v>3647</v>
      </c>
      <c r="E2129" t="s">
        <v>172</v>
      </c>
      <c r="G2129" s="1">
        <v>42725.972557870373</v>
      </c>
    </row>
    <row r="2130" spans="1:8">
      <c r="A2130">
        <v>8.9423630425019494E+17</v>
      </c>
      <c r="B2130" t="s">
        <v>5134</v>
      </c>
      <c r="C2130" t="s">
        <v>10</v>
      </c>
      <c r="D2130" t="s">
        <v>3648</v>
      </c>
      <c r="E2130" t="s">
        <v>3649</v>
      </c>
      <c r="F2130" t="s">
        <v>782</v>
      </c>
      <c r="G2130" s="1">
        <v>42953.693553240744</v>
      </c>
      <c r="H2130" t="s">
        <v>564</v>
      </c>
    </row>
    <row r="2131" spans="1:8">
      <c r="A2131">
        <v>3.5484965621322502E+17</v>
      </c>
      <c r="B2131" t="s">
        <v>5134</v>
      </c>
      <c r="C2131" t="s">
        <v>7</v>
      </c>
      <c r="D2131" t="s">
        <v>3648</v>
      </c>
      <c r="E2131" t="s">
        <v>3650</v>
      </c>
      <c r="G2131" s="1">
        <v>41465.269965277781</v>
      </c>
    </row>
    <row r="2132" spans="1:8">
      <c r="A2132">
        <v>8.6927122414847104E+17</v>
      </c>
      <c r="B2132" t="s">
        <v>5134</v>
      </c>
      <c r="C2132" t="s">
        <v>38</v>
      </c>
      <c r="D2132" t="s">
        <v>3651</v>
      </c>
      <c r="E2132" t="s">
        <v>3652</v>
      </c>
      <c r="F2132" t="s">
        <v>782</v>
      </c>
      <c r="G2132" s="1">
        <v>42884.803055555552</v>
      </c>
      <c r="H2132" t="s">
        <v>564</v>
      </c>
    </row>
    <row r="2133" spans="1:8">
      <c r="A2133">
        <v>8.6737505711434906E+17</v>
      </c>
      <c r="B2133" t="s">
        <v>5134</v>
      </c>
      <c r="C2133" t="s">
        <v>38</v>
      </c>
      <c r="D2133" t="s">
        <v>3651</v>
      </c>
      <c r="E2133" t="s">
        <v>3653</v>
      </c>
      <c r="F2133" t="s">
        <v>3654</v>
      </c>
      <c r="G2133" s="1">
        <v>42879.570636574077</v>
      </c>
      <c r="H2133" t="s">
        <v>3655</v>
      </c>
    </row>
    <row r="2134" spans="1:8">
      <c r="A2134">
        <v>8.3602062647734195E+17</v>
      </c>
      <c r="B2134" t="s">
        <v>5135</v>
      </c>
      <c r="C2134" t="s">
        <v>7</v>
      </c>
      <c r="D2134" t="s">
        <v>3651</v>
      </c>
      <c r="E2134" t="s">
        <v>3656</v>
      </c>
      <c r="F2134" t="s">
        <v>279</v>
      </c>
      <c r="G2134" s="1">
        <v>42793.048888888887</v>
      </c>
      <c r="H2134" t="s">
        <v>280</v>
      </c>
    </row>
    <row r="2135" spans="1:8">
      <c r="A2135">
        <v>7.3109899978935898E+17</v>
      </c>
      <c r="B2135" t="s">
        <v>5135</v>
      </c>
      <c r="C2135" t="s">
        <v>18</v>
      </c>
      <c r="D2135" t="s">
        <v>3657</v>
      </c>
      <c r="E2135" t="s">
        <v>3658</v>
      </c>
      <c r="G2135" s="1">
        <v>42503.520358796297</v>
      </c>
    </row>
    <row r="2136" spans="1:8">
      <c r="A2136">
        <v>7.9968324359960896E+17</v>
      </c>
      <c r="B2136" t="s">
        <v>5135</v>
      </c>
      <c r="C2136" t="s">
        <v>10</v>
      </c>
      <c r="D2136" t="s">
        <v>3659</v>
      </c>
      <c r="E2136" t="e">
        <f>united thank you</f>
        <v>#NAME?</v>
      </c>
      <c r="F2136" t="s">
        <v>362</v>
      </c>
      <c r="G2136" s="1">
        <v>42692.776817129627</v>
      </c>
      <c r="H2136" t="s">
        <v>363</v>
      </c>
    </row>
    <row r="2137" spans="1:8">
      <c r="A2137">
        <v>7.8082849617197005E+17</v>
      </c>
      <c r="B2137" t="s">
        <v>5134</v>
      </c>
      <c r="C2137" t="s">
        <v>38</v>
      </c>
      <c r="D2137" t="s">
        <v>3660</v>
      </c>
      <c r="E2137" t="s">
        <v>3661</v>
      </c>
      <c r="G2137" s="1">
        <v>42640.747627314813</v>
      </c>
    </row>
    <row r="2138" spans="1:8">
      <c r="A2138">
        <v>8.6014438706142797E+17</v>
      </c>
      <c r="B2138" t="s">
        <v>5134</v>
      </c>
      <c r="C2138" t="s">
        <v>10</v>
      </c>
      <c r="D2138" t="s">
        <v>3662</v>
      </c>
      <c r="E2138" t="s">
        <v>3663</v>
      </c>
      <c r="F2138" t="s">
        <v>2562</v>
      </c>
      <c r="G2138" s="1">
        <v>42859.617789351854</v>
      </c>
      <c r="H2138" t="s">
        <v>2563</v>
      </c>
    </row>
    <row r="2139" spans="1:8">
      <c r="A2139">
        <v>8.5145921729463898E+17</v>
      </c>
      <c r="B2139" t="s">
        <v>5134</v>
      </c>
      <c r="C2139" t="s">
        <v>10</v>
      </c>
      <c r="D2139" t="s">
        <v>3662</v>
      </c>
      <c r="E2139" t="e">
        <f>_xlfn.SINGLE(BraddJaffy _xlfn.SINGLE(BaxterPamela _xlfn.SINGLE(united united))), you fall.</f>
        <v>#NAME?</v>
      </c>
      <c r="F2139" t="s">
        <v>2562</v>
      </c>
      <c r="G2139" s="1">
        <v>42835.651284722226</v>
      </c>
      <c r="H2139" t="s">
        <v>2563</v>
      </c>
    </row>
    <row r="2140" spans="1:8">
      <c r="A2140">
        <v>8.4818367169351603E+17</v>
      </c>
      <c r="B2140" t="s">
        <v>5134</v>
      </c>
      <c r="C2140" t="s">
        <v>15</v>
      </c>
      <c r="D2140" t="s">
        <v>3662</v>
      </c>
      <c r="E2140" t="e">
        <f>_xlfn.SINGLE(SouthwestAir your airline makes flying bearable again... though), Still trying to find the first class cabin.</f>
        <v>#NAME?</v>
      </c>
      <c r="F2140" t="s">
        <v>265</v>
      </c>
      <c r="G2140" s="1">
        <v>42826.612500000003</v>
      </c>
      <c r="H2140" t="s">
        <v>266</v>
      </c>
    </row>
    <row r="2141" spans="1:8">
      <c r="A2141">
        <v>8.4491383447730099E+17</v>
      </c>
      <c r="B2141" t="s">
        <v>5134</v>
      </c>
      <c r="C2141" t="s">
        <v>15</v>
      </c>
      <c r="D2141" t="s">
        <v>3662</v>
      </c>
      <c r="E2141" t="s">
        <v>3664</v>
      </c>
      <c r="G2141" s="1">
        <v>42817.589467592596</v>
      </c>
    </row>
    <row r="2142" spans="1:8">
      <c r="A2142">
        <v>9.2548343355550106E+17</v>
      </c>
      <c r="B2142" t="s">
        <v>5135</v>
      </c>
      <c r="C2142" t="s">
        <v>15</v>
      </c>
      <c r="D2142" t="s">
        <v>3665</v>
      </c>
      <c r="E2142" t="s">
        <v>3666</v>
      </c>
      <c r="G2142" s="1">
        <v>43039.91920138889</v>
      </c>
    </row>
    <row r="2143" spans="1:8">
      <c r="A2143">
        <v>8.1470432365341005E+17</v>
      </c>
      <c r="B2143" t="s">
        <v>5134</v>
      </c>
      <c r="C2143" t="s">
        <v>18</v>
      </c>
      <c r="D2143" t="s">
        <v>3667</v>
      </c>
      <c r="E2143" t="e">
        <f>_xlfn.SINGLE(peterwaite _xlfn.SINGLE(Delta \U0001f913\U0001f913\U0001f913))</f>
        <v>#NAME?</v>
      </c>
      <c r="G2143" s="1">
        <v>42734.227094907408</v>
      </c>
    </row>
    <row r="2144" spans="1:8">
      <c r="A2144">
        <v>8.9869741672730995E+17</v>
      </c>
      <c r="B2144" t="s">
        <v>5134</v>
      </c>
      <c r="C2144" t="s">
        <v>10</v>
      </c>
      <c r="D2144" t="s">
        <v>3668</v>
      </c>
      <c r="E2144" t="s">
        <v>3669</v>
      </c>
      <c r="G2144" s="1">
        <v>42966.003877314812</v>
      </c>
    </row>
    <row r="2145" spans="1:8">
      <c r="A2145">
        <v>8.5185632411160896E+17</v>
      </c>
      <c r="B2145" t="s">
        <v>5135</v>
      </c>
      <c r="C2145" t="s">
        <v>10</v>
      </c>
      <c r="D2145" t="s">
        <v>3670</v>
      </c>
      <c r="E2145" t="s">
        <v>3671</v>
      </c>
      <c r="G2145" s="1">
        <v>42836.747094907405</v>
      </c>
    </row>
    <row r="2146" spans="1:8">
      <c r="A2146">
        <v>8.5142451925229901E+17</v>
      </c>
      <c r="B2146" t="s">
        <v>5134</v>
      </c>
      <c r="C2146" t="s">
        <v>10</v>
      </c>
      <c r="D2146" t="s">
        <v>3672</v>
      </c>
      <c r="E2146" t="s">
        <v>275</v>
      </c>
      <c r="G2146" s="1">
        <v>42835.555532407408</v>
      </c>
    </row>
    <row r="2147" spans="1:8">
      <c r="A2147">
        <v>8.5512402701844403E+17</v>
      </c>
      <c r="B2147" t="s">
        <v>5135</v>
      </c>
      <c r="C2147" t="s">
        <v>15</v>
      </c>
      <c r="D2147" t="s">
        <v>3673</v>
      </c>
      <c r="E2147" t="s">
        <v>3674</v>
      </c>
      <c r="F2147" t="s">
        <v>3675</v>
      </c>
      <c r="G2147" s="1">
        <v>42845.764236111114</v>
      </c>
      <c r="H2147" t="s">
        <v>351</v>
      </c>
    </row>
    <row r="2148" spans="1:8">
      <c r="A2148">
        <v>8.5509310061574106E+17</v>
      </c>
      <c r="B2148" t="s">
        <v>5135</v>
      </c>
      <c r="C2148" t="s">
        <v>15</v>
      </c>
      <c r="D2148" t="s">
        <v>3673</v>
      </c>
      <c r="E2148" t="s">
        <v>3676</v>
      </c>
      <c r="F2148" t="s">
        <v>3677</v>
      </c>
      <c r="G2148" s="1">
        <v>42845.678888888891</v>
      </c>
      <c r="H2148" t="s">
        <v>351</v>
      </c>
    </row>
    <row r="2149" spans="1:8">
      <c r="A2149">
        <v>8.3731578193536602E+17</v>
      </c>
      <c r="B2149" t="s">
        <v>5135</v>
      </c>
      <c r="C2149" t="s">
        <v>15</v>
      </c>
      <c r="D2149" t="s">
        <v>3673</v>
      </c>
      <c r="E2149" t="s">
        <v>3678</v>
      </c>
      <c r="F2149" t="s">
        <v>3679</v>
      </c>
      <c r="G2149" s="1">
        <v>42796.622835648152</v>
      </c>
      <c r="H2149" t="s">
        <v>27</v>
      </c>
    </row>
    <row r="2150" spans="1:8">
      <c r="A2150">
        <v>6.7114362417263795E+17</v>
      </c>
      <c r="B2150" t="s">
        <v>5135</v>
      </c>
      <c r="C2150" t="s">
        <v>7</v>
      </c>
      <c r="D2150" t="s">
        <v>3680</v>
      </c>
      <c r="E2150" t="s">
        <v>3681</v>
      </c>
      <c r="G2150" s="1">
        <v>42338.07503472222</v>
      </c>
    </row>
    <row r="2151" spans="1:8">
      <c r="A2151">
        <v>8.8559114463731302E+17</v>
      </c>
      <c r="B2151" t="s">
        <v>5134</v>
      </c>
      <c r="C2151" t="s">
        <v>7</v>
      </c>
      <c r="D2151" t="s">
        <v>3682</v>
      </c>
      <c r="E2151" t="s">
        <v>3683</v>
      </c>
      <c r="F2151" t="s">
        <v>203</v>
      </c>
      <c r="G2151" s="1">
        <v>42929.837465277778</v>
      </c>
      <c r="H2151" t="s">
        <v>204</v>
      </c>
    </row>
    <row r="2152" spans="1:8">
      <c r="A2152">
        <v>8.5175034713573299E+17</v>
      </c>
      <c r="B2152" t="s">
        <v>5134</v>
      </c>
      <c r="C2152" t="s">
        <v>10</v>
      </c>
      <c r="D2152" t="s">
        <v>3684</v>
      </c>
      <c r="E2152" t="s">
        <v>498</v>
      </c>
      <c r="G2152" s="1">
        <v>42836.454652777778</v>
      </c>
    </row>
    <row r="2153" spans="1:8">
      <c r="A2153">
        <v>9.2033485191981005E+17</v>
      </c>
      <c r="B2153" t="s">
        <v>5135</v>
      </c>
      <c r="C2153" t="s">
        <v>18</v>
      </c>
      <c r="D2153" t="s">
        <v>3685</v>
      </c>
      <c r="E2153" t="s">
        <v>3686</v>
      </c>
      <c r="G2153" s="1">
        <v>43025.711828703701</v>
      </c>
    </row>
    <row r="2154" spans="1:8">
      <c r="A2154">
        <v>7.9503243460977805E+17</v>
      </c>
      <c r="B2154" t="s">
        <v>5134</v>
      </c>
      <c r="C2154" t="s">
        <v>7</v>
      </c>
      <c r="D2154" t="s">
        <v>3687</v>
      </c>
      <c r="E2154" t="s">
        <v>3688</v>
      </c>
      <c r="F2154" t="s">
        <v>265</v>
      </c>
      <c r="G2154" s="1">
        <v>42679.943032407406</v>
      </c>
      <c r="H2154" t="s">
        <v>266</v>
      </c>
    </row>
    <row r="2155" spans="1:8">
      <c r="A2155">
        <v>8.5152975241427302E+17</v>
      </c>
      <c r="B2155" t="s">
        <v>5134</v>
      </c>
      <c r="C2155" t="s">
        <v>10</v>
      </c>
      <c r="D2155" t="s">
        <v>3689</v>
      </c>
      <c r="E2155" t="s">
        <v>3690</v>
      </c>
      <c r="G2155" s="1">
        <v>42835.845925925925</v>
      </c>
    </row>
    <row r="2156" spans="1:8">
      <c r="A2156">
        <v>8.1164907394191296E+17</v>
      </c>
      <c r="B2156" t="s">
        <v>5134</v>
      </c>
      <c r="C2156" t="s">
        <v>18</v>
      </c>
      <c r="D2156" t="s">
        <v>3691</v>
      </c>
      <c r="E2156" t="s">
        <v>172</v>
      </c>
      <c r="G2156" s="1">
        <v>42725.796215277776</v>
      </c>
    </row>
    <row r="2157" spans="1:8">
      <c r="A2157">
        <v>6.5326701011420301E+17</v>
      </c>
      <c r="B2157" t="s">
        <v>5134</v>
      </c>
      <c r="C2157" t="s">
        <v>15</v>
      </c>
      <c r="D2157" t="s">
        <v>3692</v>
      </c>
      <c r="E2157" t="e">
        <f>SouthwestAir Why did we not receive a text Or email? was that down also?</f>
        <v>#NAME?</v>
      </c>
      <c r="G2157" s="1">
        <v>42288.744976851849</v>
      </c>
    </row>
    <row r="2158" spans="1:8">
      <c r="A2158">
        <v>4.78947147287912E+17</v>
      </c>
      <c r="B2158" t="s">
        <v>5135</v>
      </c>
      <c r="C2158" t="s">
        <v>41</v>
      </c>
      <c r="D2158" t="s">
        <v>3692</v>
      </c>
      <c r="E2158" t="s">
        <v>3693</v>
      </c>
      <c r="G2158" s="1">
        <v>41807.713796296295</v>
      </c>
    </row>
    <row r="2159" spans="1:8">
      <c r="A2159">
        <v>8.7112198761515405E+17</v>
      </c>
      <c r="B2159" t="s">
        <v>5134</v>
      </c>
      <c r="C2159" t="s">
        <v>10</v>
      </c>
      <c r="D2159" t="s">
        <v>3694</v>
      </c>
      <c r="E2159" t="e">
        <f>_xlfn.SINGLE(LocalCoolDads _xlfn.SINGLE(united can you Please do something about This))</f>
        <v>#NAME?</v>
      </c>
      <c r="G2159" s="1">
        <v>42889.910196759258</v>
      </c>
    </row>
    <row r="2160" spans="1:8">
      <c r="A2160">
        <v>8.1175597145850202E+17</v>
      </c>
      <c r="B2160" t="s">
        <v>5134</v>
      </c>
      <c r="C2160" t="s">
        <v>18</v>
      </c>
      <c r="D2160" t="s">
        <v>3695</v>
      </c>
      <c r="E2160" t="s">
        <v>172</v>
      </c>
      <c r="G2160" s="1">
        <v>42726.091192129628</v>
      </c>
    </row>
    <row r="2161" spans="1:8">
      <c r="A2161">
        <v>8.9868501695952794E+17</v>
      </c>
      <c r="B2161" t="s">
        <v>5134</v>
      </c>
      <c r="C2161" t="s">
        <v>18</v>
      </c>
      <c r="D2161" t="s">
        <v>3696</v>
      </c>
      <c r="E2161" t="s">
        <v>3697</v>
      </c>
      <c r="F2161" t="s">
        <v>1856</v>
      </c>
      <c r="G2161" s="1">
        <v>42965.969664351855</v>
      </c>
      <c r="H2161" t="s">
        <v>401</v>
      </c>
    </row>
    <row r="2162" spans="1:8">
      <c r="A2162">
        <v>7.3890794491441894E+17</v>
      </c>
      <c r="B2162" t="s">
        <v>5134</v>
      </c>
      <c r="C2162" t="s">
        <v>7</v>
      </c>
      <c r="D2162" t="s">
        <v>3698</v>
      </c>
      <c r="E2162" t="s">
        <v>3699</v>
      </c>
      <c r="G2162" s="1">
        <v>42525.068935185183</v>
      </c>
    </row>
    <row r="2163" spans="1:8">
      <c r="A2163">
        <v>6.8906565385309299E+17</v>
      </c>
      <c r="B2163" t="s">
        <v>5134</v>
      </c>
      <c r="C2163" t="s">
        <v>7</v>
      </c>
      <c r="D2163" t="s">
        <v>3700</v>
      </c>
      <c r="E2163" t="s">
        <v>3701</v>
      </c>
      <c r="G2163" s="1">
        <v>42387.530416666668</v>
      </c>
    </row>
    <row r="2164" spans="1:8">
      <c r="A2164">
        <v>5.9338790897707405E+17</v>
      </c>
      <c r="B2164" t="s">
        <v>5134</v>
      </c>
      <c r="C2164" t="s">
        <v>41</v>
      </c>
      <c r="D2164" t="s">
        <v>3702</v>
      </c>
      <c r="E2164" t="s">
        <v>3703</v>
      </c>
      <c r="G2164" s="1">
        <v>42123.510138888887</v>
      </c>
    </row>
    <row r="2165" spans="1:8">
      <c r="A2165">
        <v>8.1166389869259098E+17</v>
      </c>
      <c r="B2165" t="s">
        <v>5134</v>
      </c>
      <c r="C2165" t="s">
        <v>18</v>
      </c>
      <c r="D2165" t="s">
        <v>3704</v>
      </c>
      <c r="E2165" t="s">
        <v>172</v>
      </c>
      <c r="G2165" s="1">
        <v>42725.837129629632</v>
      </c>
    </row>
    <row r="2166" spans="1:8">
      <c r="A2166">
        <v>6.5405352176405197E+17</v>
      </c>
      <c r="B2166" t="s">
        <v>5134</v>
      </c>
      <c r="C2166" t="s">
        <v>15</v>
      </c>
      <c r="D2166" t="s">
        <v>3705</v>
      </c>
      <c r="E2166" t="e">
        <f>SouthwestAir I see What you did there. \U0001f609</f>
        <v>#NAME?</v>
      </c>
      <c r="G2166" s="1">
        <v>42290.915335648147</v>
      </c>
    </row>
    <row r="2167" spans="1:8">
      <c r="A2167">
        <v>4.67771280574648E+17</v>
      </c>
      <c r="B2167" t="s">
        <v>5134</v>
      </c>
      <c r="C2167" t="s">
        <v>7</v>
      </c>
      <c r="D2167" t="s">
        <v>3706</v>
      </c>
      <c r="E2167" t="s">
        <v>3707</v>
      </c>
      <c r="G2167" s="1">
        <v>41776.874282407407</v>
      </c>
    </row>
    <row r="2168" spans="1:8">
      <c r="A2168">
        <v>8.8519007037392794E+17</v>
      </c>
      <c r="B2168" t="s">
        <v>5134</v>
      </c>
      <c r="C2168" t="s">
        <v>18</v>
      </c>
      <c r="D2168" t="s">
        <v>3708</v>
      </c>
      <c r="E2168" t="s">
        <v>3709</v>
      </c>
      <c r="G2168" s="1">
        <v>42928.730706018519</v>
      </c>
    </row>
    <row r="2169" spans="1:8">
      <c r="A2169">
        <v>8.8514710827744E+17</v>
      </c>
      <c r="B2169" t="s">
        <v>5134</v>
      </c>
      <c r="C2169" t="s">
        <v>18</v>
      </c>
      <c r="D2169" t="s">
        <v>3708</v>
      </c>
      <c r="E2169" t="s">
        <v>3710</v>
      </c>
      <c r="G2169" s="1">
        <v>42928.61215277778</v>
      </c>
    </row>
    <row r="2170" spans="1:8">
      <c r="A2170">
        <v>6.5363064974453901E+17</v>
      </c>
      <c r="B2170" t="s">
        <v>5134</v>
      </c>
      <c r="C2170" t="s">
        <v>18</v>
      </c>
      <c r="D2170" t="s">
        <v>3711</v>
      </c>
      <c r="E2170" t="s">
        <v>3712</v>
      </c>
      <c r="F2170" t="s">
        <v>3713</v>
      </c>
      <c r="G2170" s="1">
        <v>42289.748437499999</v>
      </c>
      <c r="H2170" t="s">
        <v>3714</v>
      </c>
    </row>
    <row r="2171" spans="1:8">
      <c r="A2171">
        <v>8.5146792792452301E+17</v>
      </c>
      <c r="B2171" t="s">
        <v>5134</v>
      </c>
      <c r="C2171" t="s">
        <v>10</v>
      </c>
      <c r="D2171" t="s">
        <v>3715</v>
      </c>
      <c r="E2171" t="s">
        <v>498</v>
      </c>
      <c r="G2171" s="1">
        <v>42835.675324074073</v>
      </c>
    </row>
    <row r="2172" spans="1:8">
      <c r="A2172">
        <v>9.0799340803947699E+17</v>
      </c>
      <c r="B2172" t="s">
        <v>5134</v>
      </c>
      <c r="C2172" t="s">
        <v>41</v>
      </c>
      <c r="D2172" t="s">
        <v>3716</v>
      </c>
      <c r="E2172" t="s">
        <v>3717</v>
      </c>
      <c r="G2172" s="1">
        <v>42991.655925925923</v>
      </c>
    </row>
    <row r="2173" spans="1:8">
      <c r="A2173">
        <v>7.2975451919039206E+17</v>
      </c>
      <c r="B2173" t="s">
        <v>5134</v>
      </c>
      <c r="C2173" t="s">
        <v>10</v>
      </c>
      <c r="D2173" t="s">
        <v>3718</v>
      </c>
      <c r="E2173" t="s">
        <v>3719</v>
      </c>
      <c r="F2173" t="s">
        <v>953</v>
      </c>
      <c r="G2173" s="1">
        <v>42499.810300925928</v>
      </c>
      <c r="H2173" t="s">
        <v>517</v>
      </c>
    </row>
    <row r="2174" spans="1:8">
      <c r="A2174">
        <v>8.5190561233410406E+17</v>
      </c>
      <c r="B2174" t="s">
        <v>5134</v>
      </c>
      <c r="C2174" t="s">
        <v>10</v>
      </c>
      <c r="D2174" t="s">
        <v>3720</v>
      </c>
      <c r="E2174" t="s">
        <v>3721</v>
      </c>
      <c r="F2174" t="s">
        <v>3722</v>
      </c>
      <c r="G2174" s="1">
        <v>42836.883101851854</v>
      </c>
      <c r="H2174" t="s">
        <v>3723</v>
      </c>
    </row>
    <row r="2175" spans="1:8">
      <c r="A2175">
        <v>8.1157596276052698E+17</v>
      </c>
      <c r="B2175" t="s">
        <v>5134</v>
      </c>
      <c r="C2175" t="s">
        <v>18</v>
      </c>
      <c r="D2175" t="s">
        <v>3724</v>
      </c>
      <c r="E2175" t="s">
        <v>172</v>
      </c>
      <c r="G2175" s="1">
        <v>42725.594467592593</v>
      </c>
    </row>
    <row r="2176" spans="1:8">
      <c r="A2176">
        <v>8.5033360793165402E+17</v>
      </c>
      <c r="B2176" t="s">
        <v>5134</v>
      </c>
      <c r="C2176" t="s">
        <v>18</v>
      </c>
      <c r="D2176" t="s">
        <v>3725</v>
      </c>
      <c r="E2176" t="s">
        <v>3726</v>
      </c>
      <c r="F2176" t="s">
        <v>241</v>
      </c>
      <c r="G2176" s="1">
        <v>42832.54519675926</v>
      </c>
      <c r="H2176" t="s">
        <v>242</v>
      </c>
    </row>
    <row r="2177" spans="1:8">
      <c r="A2177">
        <v>7.7171787049353203E+17</v>
      </c>
      <c r="B2177" t="s">
        <v>5134</v>
      </c>
      <c r="C2177" t="s">
        <v>38</v>
      </c>
      <c r="D2177" t="s">
        <v>3725</v>
      </c>
      <c r="E2177" t="s">
        <v>3727</v>
      </c>
      <c r="F2177" t="s">
        <v>3728</v>
      </c>
      <c r="G2177" s="1">
        <v>42615.607083333336</v>
      </c>
      <c r="H2177" t="s">
        <v>3729</v>
      </c>
    </row>
    <row r="2178" spans="1:8">
      <c r="A2178">
        <v>7.4938863593030003E+17</v>
      </c>
      <c r="B2178" t="s">
        <v>5134</v>
      </c>
      <c r="C2178" t="s">
        <v>10</v>
      </c>
      <c r="D2178" t="s">
        <v>3725</v>
      </c>
      <c r="E2178" t="s">
        <v>3730</v>
      </c>
      <c r="G2178" s="1">
        <v>42553.99013888889</v>
      </c>
    </row>
    <row r="2179" spans="1:8">
      <c r="A2179">
        <v>9.2797743331108403E+17</v>
      </c>
      <c r="B2179" t="s">
        <v>5135</v>
      </c>
      <c r="C2179" t="s">
        <v>10</v>
      </c>
      <c r="D2179" t="s">
        <v>3731</v>
      </c>
      <c r="E2179" t="s">
        <v>3732</v>
      </c>
      <c r="F2179" t="s">
        <v>495</v>
      </c>
      <c r="G2179" s="1">
        <v>43046.80133101852</v>
      </c>
      <c r="H2179" t="s">
        <v>496</v>
      </c>
    </row>
    <row r="2180" spans="1:8">
      <c r="A2180">
        <v>9.27976717624512E+17</v>
      </c>
      <c r="B2180" t="s">
        <v>5135</v>
      </c>
      <c r="C2180" t="s">
        <v>10</v>
      </c>
      <c r="D2180" t="s">
        <v>3731</v>
      </c>
      <c r="E2180" t="s">
        <v>3733</v>
      </c>
      <c r="G2180" s="1">
        <v>43046.799363425926</v>
      </c>
    </row>
    <row r="2181" spans="1:8">
      <c r="A2181">
        <v>9.1236634400744205E+17</v>
      </c>
      <c r="B2181" t="s">
        <v>5134</v>
      </c>
      <c r="C2181" t="s">
        <v>10</v>
      </c>
      <c r="D2181" t="s">
        <v>3731</v>
      </c>
      <c r="E2181" t="s">
        <v>3734</v>
      </c>
      <c r="G2181" s="1">
        <v>43003.722939814812</v>
      </c>
    </row>
    <row r="2182" spans="1:8">
      <c r="A2182">
        <v>9.12366328438128E+17</v>
      </c>
      <c r="B2182" t="s">
        <v>5134</v>
      </c>
      <c r="C2182" t="s">
        <v>10</v>
      </c>
      <c r="D2182" t="s">
        <v>3731</v>
      </c>
      <c r="E2182" t="s">
        <v>3735</v>
      </c>
      <c r="G2182" s="1">
        <v>43003.722893518519</v>
      </c>
    </row>
    <row r="2183" spans="1:8">
      <c r="A2183">
        <v>8.5162983300001306E+17</v>
      </c>
      <c r="B2183" t="s">
        <v>5134</v>
      </c>
      <c r="C2183" t="s">
        <v>10</v>
      </c>
      <c r="D2183" t="s">
        <v>3736</v>
      </c>
      <c r="E2183" t="s">
        <v>3737</v>
      </c>
      <c r="G2183" s="1">
        <v>42836.122094907405</v>
      </c>
    </row>
    <row r="2184" spans="1:8">
      <c r="A2184">
        <v>8.5184556901017101E+17</v>
      </c>
      <c r="B2184" t="s">
        <v>5134</v>
      </c>
      <c r="C2184" t="s">
        <v>10</v>
      </c>
      <c r="D2184" t="s">
        <v>3738</v>
      </c>
      <c r="E2184" t="s">
        <v>3739</v>
      </c>
      <c r="G2184" s="1">
        <v>42836.717407407406</v>
      </c>
    </row>
    <row r="2185" spans="1:8">
      <c r="A2185">
        <v>5.4959249663304902E+17</v>
      </c>
      <c r="B2185" t="s">
        <v>5134</v>
      </c>
      <c r="C2185" t="s">
        <v>41</v>
      </c>
      <c r="D2185" t="s">
        <v>3740</v>
      </c>
      <c r="E2185" t="s">
        <v>3741</v>
      </c>
      <c r="G2185" s="1">
        <v>42002.657824074071</v>
      </c>
    </row>
    <row r="2186" spans="1:8">
      <c r="A2186">
        <v>3.8159550659586803E+17</v>
      </c>
      <c r="B2186" t="s">
        <v>5134</v>
      </c>
      <c r="C2186" t="s">
        <v>41</v>
      </c>
      <c r="D2186" t="s">
        <v>3740</v>
      </c>
      <c r="E2186" t="s">
        <v>3742</v>
      </c>
      <c r="G2186" s="1">
        <v>41539.074456018519</v>
      </c>
    </row>
    <row r="2187" spans="1:8">
      <c r="A2187">
        <v>7.3265538709104602E+17</v>
      </c>
      <c r="B2187" t="s">
        <v>5134</v>
      </c>
      <c r="C2187" t="s">
        <v>15</v>
      </c>
      <c r="D2187" t="s">
        <v>3743</v>
      </c>
      <c r="E2187" t="s">
        <v>3744</v>
      </c>
      <c r="G2187" s="1">
        <v>42507.81517361111</v>
      </c>
    </row>
    <row r="2188" spans="1:8">
      <c r="A2188">
        <v>7.1643969485096102E+17</v>
      </c>
      <c r="B2188" t="s">
        <v>5134</v>
      </c>
      <c r="C2188" t="s">
        <v>15</v>
      </c>
      <c r="D2188" t="s">
        <v>3743</v>
      </c>
      <c r="E2188" t="s">
        <v>3745</v>
      </c>
      <c r="G2188" s="1">
        <v>42463.068379629629</v>
      </c>
    </row>
    <row r="2189" spans="1:8">
      <c r="A2189">
        <v>8.4220758823418995E+17</v>
      </c>
      <c r="B2189" t="s">
        <v>5134</v>
      </c>
      <c r="C2189" t="s">
        <v>18</v>
      </c>
      <c r="D2189" t="s">
        <v>3746</v>
      </c>
      <c r="E2189" t="e">
        <f>Delta \u2764</f>
        <v>#NAME?</v>
      </c>
      <c r="G2189" s="1">
        <v>42810.121655092589</v>
      </c>
    </row>
    <row r="2190" spans="1:8">
      <c r="A2190">
        <v>5.4738413816120102E+17</v>
      </c>
      <c r="B2190" t="s">
        <v>5134</v>
      </c>
      <c r="C2190" t="s">
        <v>18</v>
      </c>
      <c r="D2190" t="s">
        <v>3747</v>
      </c>
      <c r="E2190" t="s">
        <v>3748</v>
      </c>
      <c r="G2190" s="1">
        <v>41996.563923611109</v>
      </c>
    </row>
    <row r="2191" spans="1:8">
      <c r="A2191">
        <v>9.0556181135278797E+17</v>
      </c>
      <c r="B2191" t="s">
        <v>5135</v>
      </c>
      <c r="C2191" t="s">
        <v>18</v>
      </c>
      <c r="D2191" t="s">
        <v>3749</v>
      </c>
      <c r="E2191" t="s">
        <v>3750</v>
      </c>
      <c r="G2191" s="1">
        <v>42984.946006944447</v>
      </c>
    </row>
    <row r="2192" spans="1:8">
      <c r="A2192">
        <v>8.5234091372877005E+17</v>
      </c>
      <c r="B2192" t="s">
        <v>5134</v>
      </c>
      <c r="C2192" t="s">
        <v>10</v>
      </c>
      <c r="D2192" t="s">
        <v>3751</v>
      </c>
      <c r="E2192" t="s">
        <v>3752</v>
      </c>
      <c r="G2192" s="1">
        <v>42838.084305555552</v>
      </c>
    </row>
    <row r="2193" spans="1:8">
      <c r="A2193">
        <v>9.0579888155577894E+17</v>
      </c>
      <c r="B2193" t="s">
        <v>5134</v>
      </c>
      <c r="C2193" t="s">
        <v>18</v>
      </c>
      <c r="D2193" t="s">
        <v>3753</v>
      </c>
      <c r="E2193" t="s">
        <v>3754</v>
      </c>
      <c r="F2193" t="s">
        <v>3575</v>
      </c>
      <c r="G2193" s="1">
        <v>42985.600185185183</v>
      </c>
      <c r="H2193" t="s">
        <v>3576</v>
      </c>
    </row>
    <row r="2194" spans="1:8">
      <c r="A2194">
        <v>8.8977826591262298E+17</v>
      </c>
      <c r="B2194" t="s">
        <v>5134</v>
      </c>
      <c r="C2194" t="s">
        <v>18</v>
      </c>
      <c r="D2194" t="s">
        <v>3755</v>
      </c>
      <c r="E2194" t="s">
        <v>3756</v>
      </c>
      <c r="G2194" s="1">
        <v>42941.391712962963</v>
      </c>
    </row>
    <row r="2195" spans="1:8">
      <c r="A2195">
        <v>7.5587386920273101E+17</v>
      </c>
      <c r="B2195" t="s">
        <v>5134</v>
      </c>
      <c r="C2195" t="s">
        <v>15</v>
      </c>
      <c r="D2195" t="s">
        <v>3757</v>
      </c>
      <c r="E2195" t="s">
        <v>3758</v>
      </c>
      <c r="G2195" s="1">
        <v>42571.885972222219</v>
      </c>
    </row>
    <row r="2196" spans="1:8">
      <c r="A2196">
        <v>7.4399202785182899E+17</v>
      </c>
      <c r="B2196" t="s">
        <v>5134</v>
      </c>
      <c r="C2196" t="s">
        <v>41</v>
      </c>
      <c r="D2196" t="s">
        <v>3759</v>
      </c>
      <c r="E2196" t="s">
        <v>3760</v>
      </c>
      <c r="G2196" s="1">
        <v>42539.098333333335</v>
      </c>
    </row>
    <row r="2197" spans="1:8">
      <c r="A2197">
        <v>9.0553629856327194E+17</v>
      </c>
      <c r="B2197" t="s">
        <v>5135</v>
      </c>
      <c r="C2197" t="s">
        <v>41</v>
      </c>
      <c r="D2197" t="s">
        <v>3761</v>
      </c>
      <c r="E2197" t="s">
        <v>3762</v>
      </c>
      <c r="G2197" s="1">
        <v>42984.875601851854</v>
      </c>
    </row>
    <row r="2198" spans="1:8">
      <c r="A2198">
        <v>8.51574762396672E+17</v>
      </c>
      <c r="B2198" t="s">
        <v>5134</v>
      </c>
      <c r="C2198" t="s">
        <v>10</v>
      </c>
      <c r="D2198" t="s">
        <v>3763</v>
      </c>
      <c r="E2198" t="s">
        <v>498</v>
      </c>
      <c r="G2198" s="1">
        <v>42835.970127314817</v>
      </c>
    </row>
    <row r="2199" spans="1:8">
      <c r="A2199">
        <v>6.4108973414037005E+17</v>
      </c>
      <c r="B2199" t="s">
        <v>5135</v>
      </c>
      <c r="C2199" t="s">
        <v>18</v>
      </c>
      <c r="D2199" t="s">
        <v>3764</v>
      </c>
      <c r="E2199" t="s">
        <v>3765</v>
      </c>
      <c r="G2199" s="1">
        <v>42255.142106481479</v>
      </c>
    </row>
    <row r="2200" spans="1:8">
      <c r="A2200">
        <v>9.2791300347912602E+17</v>
      </c>
      <c r="B2200" t="s">
        <v>5135</v>
      </c>
      <c r="C2200" t="s">
        <v>10</v>
      </c>
      <c r="D2200" t="s">
        <v>3766</v>
      </c>
      <c r="E2200" t="s">
        <v>3767</v>
      </c>
      <c r="G2200" s="1">
        <v>43046.623541666668</v>
      </c>
    </row>
    <row r="2201" spans="1:8">
      <c r="A2201">
        <v>8.1155915384399398E+17</v>
      </c>
      <c r="B2201" t="s">
        <v>5134</v>
      </c>
      <c r="C2201" t="s">
        <v>18</v>
      </c>
      <c r="D2201" t="s">
        <v>3768</v>
      </c>
      <c r="E2201" t="s">
        <v>3769</v>
      </c>
      <c r="G2201" s="1">
        <v>42725.548078703701</v>
      </c>
    </row>
    <row r="2202" spans="1:8">
      <c r="A2202">
        <v>8.1156772222823603E+17</v>
      </c>
      <c r="B2202" t="s">
        <v>5134</v>
      </c>
      <c r="C2202" t="s">
        <v>18</v>
      </c>
      <c r="D2202" t="s">
        <v>3770</v>
      </c>
      <c r="E2202" t="s">
        <v>3771</v>
      </c>
      <c r="F2202" t="s">
        <v>784</v>
      </c>
      <c r="G2202" s="1">
        <v>42725.57172453704</v>
      </c>
      <c r="H2202" t="s">
        <v>381</v>
      </c>
    </row>
    <row r="2203" spans="1:8">
      <c r="A2203">
        <v>8.5155101078707802E+17</v>
      </c>
      <c r="B2203" t="s">
        <v>5135</v>
      </c>
      <c r="C2203" t="s">
        <v>10</v>
      </c>
      <c r="D2203" t="s">
        <v>3772</v>
      </c>
      <c r="E2203" t="s">
        <v>3773</v>
      </c>
      <c r="F2203" t="s">
        <v>3774</v>
      </c>
      <c r="G2203" s="1">
        <v>42835.904583333337</v>
      </c>
      <c r="H2203" t="s">
        <v>3775</v>
      </c>
    </row>
    <row r="2204" spans="1:8">
      <c r="A2204">
        <v>9.2113172852948506E+17</v>
      </c>
      <c r="B2204" t="s">
        <v>5135</v>
      </c>
      <c r="C2204" t="s">
        <v>41</v>
      </c>
      <c r="D2204" t="s">
        <v>3776</v>
      </c>
      <c r="E2204" t="s">
        <v>3777</v>
      </c>
      <c r="G2204" s="1">
        <v>43027.910787037035</v>
      </c>
    </row>
    <row r="2205" spans="1:8">
      <c r="A2205">
        <v>8.25903860204048E+17</v>
      </c>
      <c r="B2205" t="s">
        <v>5134</v>
      </c>
      <c r="C2205" t="s">
        <v>7</v>
      </c>
      <c r="D2205" t="s">
        <v>3778</v>
      </c>
      <c r="E2205" t="s">
        <v>3779</v>
      </c>
      <c r="G2205" s="1">
        <v>42765.131932870368</v>
      </c>
    </row>
    <row r="2206" spans="1:8">
      <c r="A2206">
        <v>6.1877550623481395E+17</v>
      </c>
      <c r="B2206" t="s">
        <v>5134</v>
      </c>
      <c r="C2206" t="s">
        <v>10</v>
      </c>
      <c r="D2206" t="s">
        <v>3780</v>
      </c>
      <c r="E2206" t="s">
        <v>3781</v>
      </c>
      <c r="F2206" t="s">
        <v>2819</v>
      </c>
      <c r="G2206" s="1">
        <v>42193.566562499997</v>
      </c>
      <c r="H2206" t="s">
        <v>2820</v>
      </c>
    </row>
    <row r="2207" spans="1:8">
      <c r="A2207">
        <v>6.1662771993831002E+17</v>
      </c>
      <c r="B2207" t="s">
        <v>5134</v>
      </c>
      <c r="C2207" t="s">
        <v>10</v>
      </c>
      <c r="D2207" t="s">
        <v>3780</v>
      </c>
      <c r="E2207" t="s">
        <v>3782</v>
      </c>
      <c r="F2207" t="s">
        <v>283</v>
      </c>
      <c r="G2207" s="1">
        <v>42187.639803240738</v>
      </c>
      <c r="H2207" t="s">
        <v>27</v>
      </c>
    </row>
    <row r="2208" spans="1:8">
      <c r="A2208">
        <v>9.1554477107825805E+17</v>
      </c>
      <c r="B2208" t="s">
        <v>5134</v>
      </c>
      <c r="C2208" t="s">
        <v>15</v>
      </c>
      <c r="D2208" t="s">
        <v>3783</v>
      </c>
      <c r="E2208" t="e">
        <f>_xlfn.SINGLE(SouthwestAir like I see the plane isn\u2019t full), it shouldn\u2019t matter which flight I take.</f>
        <v>#NAME?</v>
      </c>
      <c r="G2208" s="1">
        <v>43012.493726851855</v>
      </c>
    </row>
    <row r="2209" spans="1:8">
      <c r="A2209">
        <v>5.3742787536515802E+17</v>
      </c>
      <c r="B2209" t="s">
        <v>5134</v>
      </c>
      <c r="C2209" t="s">
        <v>15</v>
      </c>
      <c r="D2209" t="s">
        <v>3784</v>
      </c>
      <c r="E2209" t="s">
        <v>3785</v>
      </c>
      <c r="G2209" s="1">
        <v>41969.089872685188</v>
      </c>
    </row>
    <row r="2210" spans="1:8">
      <c r="A2210">
        <v>8.5155900509700506E+17</v>
      </c>
      <c r="B2210" t="s">
        <v>5134</v>
      </c>
      <c r="C2210" t="s">
        <v>10</v>
      </c>
      <c r="D2210" t="s">
        <v>3786</v>
      </c>
      <c r="E2210" t="s">
        <v>3787</v>
      </c>
      <c r="G2210" s="1">
        <v>42835.92664351852</v>
      </c>
    </row>
    <row r="2211" spans="1:8">
      <c r="A2211">
        <v>8.8118817973859904E+17</v>
      </c>
      <c r="B2211" t="s">
        <v>5135</v>
      </c>
      <c r="C2211" t="s">
        <v>18</v>
      </c>
      <c r="D2211" t="s">
        <v>3788</v>
      </c>
      <c r="E2211" t="e">
        <f>_xlfn.SINGLE(mpbcp _xlfn.SINGLE(Delta Sounds like an excellent idea)), clearly _xlfn.SINGLE(Delta has little appreciation for thirsty customers)</f>
        <v>#NAME?</v>
      </c>
      <c r="G2211" s="1">
        <v>42917.687592592592</v>
      </c>
    </row>
    <row r="2212" spans="1:8">
      <c r="A2212">
        <v>8.8018002982444198E+17</v>
      </c>
      <c r="B2212" t="s">
        <v>5134</v>
      </c>
      <c r="C2212" t="s">
        <v>18</v>
      </c>
      <c r="D2212" t="s">
        <v>3788</v>
      </c>
      <c r="E2212" t="e">
        <f>Delta HI2TU7</f>
        <v>#NAME?</v>
      </c>
      <c r="G2212" s="1">
        <v>42914.905624999999</v>
      </c>
    </row>
    <row r="2213" spans="1:8">
      <c r="A2213">
        <v>7.3839822246959898E+17</v>
      </c>
      <c r="B2213" t="s">
        <v>5134</v>
      </c>
      <c r="C2213" t="s">
        <v>18</v>
      </c>
      <c r="D2213" t="s">
        <v>3788</v>
      </c>
      <c r="E2213" t="s">
        <v>3789</v>
      </c>
      <c r="G2213" s="1">
        <v>42523.662372685183</v>
      </c>
    </row>
    <row r="2214" spans="1:8">
      <c r="A2214">
        <v>7.0760896060659302E+17</v>
      </c>
      <c r="B2214" t="s">
        <v>5134</v>
      </c>
      <c r="C2214" t="s">
        <v>18</v>
      </c>
      <c r="D2214" t="s">
        <v>3788</v>
      </c>
      <c r="E2214" t="e">
        <f>_xlfn.SINGLE(DeltaAssist _xlfn.SINGLE(Delta u are not being efficient today nor was My service satisfactory)), I am Really Hoping you get the Safe right</f>
        <v>#NAME?</v>
      </c>
      <c r="G2214" s="1">
        <v>42438.700196759259</v>
      </c>
    </row>
    <row r="2215" spans="1:8">
      <c r="A2215">
        <v>7.0758735135939699E+17</v>
      </c>
      <c r="B2215" t="s">
        <v>5134</v>
      </c>
      <c r="C2215" t="s">
        <v>18</v>
      </c>
      <c r="D2215" t="s">
        <v>3788</v>
      </c>
      <c r="E2215" t="e">
        <f>_xlfn.SINGLE(Delta so grateful that I only have to tweet about your failures Every other flight), otherwise This would be redundant</f>
        <v>#NAME?</v>
      </c>
      <c r="G2215" s="1">
        <v>42438.640567129631</v>
      </c>
    </row>
    <row r="2216" spans="1:8">
      <c r="A2216">
        <v>6.3650389892100506E+17</v>
      </c>
      <c r="B2216" t="s">
        <v>5134</v>
      </c>
      <c r="C2216" t="s">
        <v>18</v>
      </c>
      <c r="D2216" t="s">
        <v>3788</v>
      </c>
      <c r="E2216" t="e">
        <f>_xlfn.SINGLE(DeltaAssist Quite trying to compete with the Cheap end of your industry), I have chosen _xlfn.SINGLE(Delta in the past Because of quality of service)</f>
        <v>#NAME?</v>
      </c>
      <c r="G2216" s="1">
        <v>42242.487604166665</v>
      </c>
    </row>
    <row r="2217" spans="1:8">
      <c r="A2217">
        <v>5.7275604704107302E+17</v>
      </c>
      <c r="B2217" t="s">
        <v>5134</v>
      </c>
      <c r="C2217" t="s">
        <v>15</v>
      </c>
      <c r="D2217" t="s">
        <v>3790</v>
      </c>
      <c r="E2217" t="s">
        <v>3791</v>
      </c>
      <c r="F2217" t="s">
        <v>3792</v>
      </c>
      <c r="G2217" s="1">
        <v>42066.577048611114</v>
      </c>
      <c r="H2217" t="s">
        <v>1429</v>
      </c>
    </row>
    <row r="2218" spans="1:8">
      <c r="A2218">
        <v>7.5662014458823002E+17</v>
      </c>
      <c r="B2218" t="s">
        <v>5134</v>
      </c>
      <c r="C2218" t="s">
        <v>15</v>
      </c>
      <c r="D2218" t="s">
        <v>3793</v>
      </c>
      <c r="E2218" t="s">
        <v>3794</v>
      </c>
      <c r="G2218" s="1">
        <v>42573.945300925923</v>
      </c>
    </row>
    <row r="2219" spans="1:8">
      <c r="A2219">
        <v>9.11619505205456E+17</v>
      </c>
      <c r="B2219" t="s">
        <v>5134</v>
      </c>
      <c r="C2219" t="s">
        <v>7</v>
      </c>
      <c r="D2219" t="s">
        <v>3795</v>
      </c>
      <c r="E2219" t="s">
        <v>3796</v>
      </c>
      <c r="G2219" s="1">
        <v>43001.662048611113</v>
      </c>
    </row>
    <row r="2220" spans="1:8">
      <c r="A2220">
        <v>9.1161659266399398E+17</v>
      </c>
      <c r="B2220" t="s">
        <v>5135</v>
      </c>
      <c r="C2220" t="s">
        <v>7</v>
      </c>
      <c r="D2220" t="s">
        <v>3795</v>
      </c>
      <c r="E2220" t="s">
        <v>3797</v>
      </c>
      <c r="G2220" s="1">
        <v>43001.654016203705</v>
      </c>
    </row>
    <row r="2221" spans="1:8">
      <c r="A2221">
        <v>8.2101026499266099E+17</v>
      </c>
      <c r="B2221" t="s">
        <v>5135</v>
      </c>
      <c r="C2221" t="s">
        <v>7</v>
      </c>
      <c r="D2221" t="s">
        <v>3798</v>
      </c>
      <c r="E2221" t="s">
        <v>3799</v>
      </c>
      <c r="G2221" s="1">
        <v>42751.628182870372</v>
      </c>
    </row>
    <row r="2222" spans="1:8">
      <c r="A2222">
        <v>8.2100817316324902E+17</v>
      </c>
      <c r="B2222" t="s">
        <v>5134</v>
      </c>
      <c r="C2222" t="s">
        <v>7</v>
      </c>
      <c r="D2222" t="s">
        <v>3798</v>
      </c>
      <c r="E2222" t="s">
        <v>3800</v>
      </c>
      <c r="G2222" s="1">
        <v>42751.622407407405</v>
      </c>
    </row>
    <row r="2223" spans="1:8">
      <c r="A2223">
        <v>7.9598692732963994E+17</v>
      </c>
      <c r="B2223" t="s">
        <v>5134</v>
      </c>
      <c r="C2223" t="s">
        <v>18</v>
      </c>
      <c r="D2223" t="s">
        <v>3798</v>
      </c>
      <c r="E2223" t="s">
        <v>3801</v>
      </c>
      <c r="G2223" s="1">
        <v>42682.576921296299</v>
      </c>
    </row>
    <row r="2224" spans="1:8">
      <c r="A2224">
        <v>7.4523070240961702E+17</v>
      </c>
      <c r="B2224" t="s">
        <v>5134</v>
      </c>
      <c r="C2224" t="s">
        <v>10</v>
      </c>
      <c r="D2224" t="s">
        <v>3798</v>
      </c>
      <c r="E2224" t="s">
        <v>3802</v>
      </c>
      <c r="G2224" s="1">
        <v>42542.516423611109</v>
      </c>
    </row>
    <row r="2225" spans="1:8">
      <c r="A2225">
        <v>9.1135615042740595E+17</v>
      </c>
      <c r="B2225" t="s">
        <v>5134</v>
      </c>
      <c r="C2225" t="s">
        <v>18</v>
      </c>
      <c r="D2225" t="s">
        <v>3803</v>
      </c>
      <c r="E2225" t="s">
        <v>3804</v>
      </c>
      <c r="F2225" t="s">
        <v>3774</v>
      </c>
      <c r="G2225" s="1">
        <v>43000.935335648152</v>
      </c>
      <c r="H2225" t="s">
        <v>3775</v>
      </c>
    </row>
    <row r="2226" spans="1:8">
      <c r="A2226">
        <v>8.8734577083522202E+17</v>
      </c>
      <c r="B2226" t="s">
        <v>5135</v>
      </c>
      <c r="C2226" t="s">
        <v>15</v>
      </c>
      <c r="D2226" t="s">
        <v>3805</v>
      </c>
      <c r="E2226" t="e">
        <f>SouthwestAir thank you.</f>
        <v>#NAME?</v>
      </c>
      <c r="F2226" t="s">
        <v>3806</v>
      </c>
      <c r="G2226" s="1">
        <v>42934.679305555554</v>
      </c>
      <c r="H2226" t="s">
        <v>3807</v>
      </c>
    </row>
    <row r="2227" spans="1:8">
      <c r="A2227">
        <v>8.5174044397283699E+17</v>
      </c>
      <c r="B2227" t="s">
        <v>5134</v>
      </c>
      <c r="C2227" t="s">
        <v>10</v>
      </c>
      <c r="D2227" t="s">
        <v>3808</v>
      </c>
      <c r="E2227" t="s">
        <v>3809</v>
      </c>
      <c r="F2227" t="s">
        <v>3810</v>
      </c>
      <c r="G2227" s="1">
        <v>42836.42732638889</v>
      </c>
      <c r="H2227" t="s">
        <v>3811</v>
      </c>
    </row>
    <row r="2228" spans="1:8">
      <c r="A2228">
        <v>6.1470328915893005E+17</v>
      </c>
      <c r="B2228" t="s">
        <v>5134</v>
      </c>
      <c r="C2228" t="s">
        <v>7</v>
      </c>
      <c r="D2228" t="s">
        <v>3812</v>
      </c>
      <c r="E2228" t="s">
        <v>3813</v>
      </c>
      <c r="G2228" s="1">
        <v>42182.329386574071</v>
      </c>
    </row>
    <row r="2229" spans="1:8">
      <c r="A2229">
        <v>8.1165520639619405E+17</v>
      </c>
      <c r="B2229" t="s">
        <v>5134</v>
      </c>
      <c r="C2229" t="s">
        <v>18</v>
      </c>
      <c r="D2229" t="s">
        <v>3814</v>
      </c>
      <c r="E2229" t="s">
        <v>675</v>
      </c>
      <c r="G2229" s="1">
        <v>42725.813136574077</v>
      </c>
    </row>
    <row r="2230" spans="1:8">
      <c r="A2230">
        <v>7.9618838315231603E+17</v>
      </c>
      <c r="B2230" t="s">
        <v>5134</v>
      </c>
      <c r="C2230" t="s">
        <v>15</v>
      </c>
      <c r="D2230" t="s">
        <v>3815</v>
      </c>
      <c r="E2230" t="s">
        <v>3816</v>
      </c>
      <c r="F2230" t="s">
        <v>3817</v>
      </c>
      <c r="G2230" s="1">
        <v>42683.132835648146</v>
      </c>
      <c r="H2230" t="s">
        <v>3818</v>
      </c>
    </row>
    <row r="2231" spans="1:8">
      <c r="A2231">
        <v>8.7038401599971699E+17</v>
      </c>
      <c r="B2231" t="s">
        <v>5134</v>
      </c>
      <c r="C2231" t="s">
        <v>10</v>
      </c>
      <c r="D2231" t="s">
        <v>3819</v>
      </c>
      <c r="E2231" t="s">
        <v>3820</v>
      </c>
      <c r="F2231" t="s">
        <v>253</v>
      </c>
      <c r="G2231" s="1">
        <v>42887.873784722222</v>
      </c>
      <c r="H2231" t="s">
        <v>254</v>
      </c>
    </row>
    <row r="2232" spans="1:8">
      <c r="A2232">
        <v>8.8643318075618496E+17</v>
      </c>
      <c r="B2232" t="s">
        <v>5134</v>
      </c>
      <c r="C2232" t="s">
        <v>18</v>
      </c>
      <c r="D2232" t="s">
        <v>3821</v>
      </c>
      <c r="E2232" t="s">
        <v>1573</v>
      </c>
      <c r="G2232" s="1">
        <v>42932.161041666666</v>
      </c>
    </row>
    <row r="2233" spans="1:8">
      <c r="A2233">
        <v>9.0408789830320896E+17</v>
      </c>
      <c r="B2233" t="s">
        <v>5134</v>
      </c>
      <c r="C2233" t="s">
        <v>7</v>
      </c>
      <c r="D2233" t="s">
        <v>3822</v>
      </c>
      <c r="E2233" t="s">
        <v>3823</v>
      </c>
      <c r="F2233" t="s">
        <v>179</v>
      </c>
      <c r="G2233" s="1">
        <v>42980.87877314815</v>
      </c>
      <c r="H2233" t="s">
        <v>180</v>
      </c>
    </row>
    <row r="2234" spans="1:8">
      <c r="A2234">
        <v>5.4849698799407098E+17</v>
      </c>
      <c r="B2234" t="s">
        <v>5134</v>
      </c>
      <c r="C2234" t="s">
        <v>7</v>
      </c>
      <c r="D2234" t="s">
        <v>3824</v>
      </c>
      <c r="E2234" t="s">
        <v>3825</v>
      </c>
      <c r="G2234" s="1">
        <v>41999.63480324074</v>
      </c>
    </row>
    <row r="2235" spans="1:8">
      <c r="A2235">
        <v>5.0146014447639699E+17</v>
      </c>
      <c r="B2235" t="s">
        <v>5134</v>
      </c>
      <c r="C2235" t="s">
        <v>7</v>
      </c>
      <c r="D2235" t="s">
        <v>3824</v>
      </c>
      <c r="E2235" t="s">
        <v>3826</v>
      </c>
      <c r="F2235" t="s">
        <v>3827</v>
      </c>
      <c r="G2235" s="1">
        <v>41869.837835648148</v>
      </c>
      <c r="H2235" t="s">
        <v>242</v>
      </c>
    </row>
    <row r="2236" spans="1:8">
      <c r="A2236">
        <v>4.5125342129569299E+17</v>
      </c>
      <c r="B2236" t="s">
        <v>5134</v>
      </c>
      <c r="C2236" t="s">
        <v>7</v>
      </c>
      <c r="D2236" t="s">
        <v>3824</v>
      </c>
      <c r="E2236" t="e">
        <f>_xlfn.SINGLE(AmericanAir ok), if you say so...</f>
        <v>#NAME?</v>
      </c>
      <c r="G2236" s="1">
        <v>41731.293680555558</v>
      </c>
    </row>
    <row r="2237" spans="1:8">
      <c r="A2237">
        <v>4.3987566027920902E+17</v>
      </c>
      <c r="B2237" t="s">
        <v>5134</v>
      </c>
      <c r="C2237" t="s">
        <v>7</v>
      </c>
      <c r="D2237" t="s">
        <v>3824</v>
      </c>
      <c r="E2237" t="s">
        <v>3828</v>
      </c>
      <c r="F2237" t="s">
        <v>2606</v>
      </c>
      <c r="G2237" s="1">
        <v>41699.897037037037</v>
      </c>
      <c r="H2237" t="s">
        <v>2607</v>
      </c>
    </row>
    <row r="2238" spans="1:8">
      <c r="A2238">
        <v>3.4771487666957498E+17</v>
      </c>
      <c r="B2238" t="s">
        <v>5134</v>
      </c>
      <c r="C2238" t="s">
        <v>7</v>
      </c>
      <c r="D2238" t="s">
        <v>3824</v>
      </c>
      <c r="E2238" t="s">
        <v>3829</v>
      </c>
      <c r="G2238" s="1">
        <v>41445.581724537034</v>
      </c>
    </row>
    <row r="2239" spans="1:8">
      <c r="A2239">
        <v>3.3774948187126099E+17</v>
      </c>
      <c r="B2239" t="s">
        <v>5135</v>
      </c>
      <c r="C2239" t="s">
        <v>7</v>
      </c>
      <c r="D2239" t="s">
        <v>3824</v>
      </c>
      <c r="E2239" t="e">
        <f>_xlfn.SINGLE(AmericanAir understandable.  but you do have some powers), so Any type of powers you can use to help me out would be much appreciated.</f>
        <v>#NAME?</v>
      </c>
      <c r="G2239" s="1">
        <v>41418.082476851851</v>
      </c>
    </row>
    <row r="2240" spans="1:8">
      <c r="A2240">
        <v>3.3773970905066701E+17</v>
      </c>
      <c r="B2240" t="s">
        <v>5134</v>
      </c>
      <c r="C2240" t="s">
        <v>7</v>
      </c>
      <c r="D2240" t="s">
        <v>3824</v>
      </c>
      <c r="E2240" t="s">
        <v>3830</v>
      </c>
      <c r="G2240" s="1">
        <v>41418.055509259262</v>
      </c>
    </row>
    <row r="2241" spans="1:8">
      <c r="A2241">
        <v>3.3773252948433702E+17</v>
      </c>
      <c r="B2241" t="s">
        <v>5134</v>
      </c>
      <c r="C2241" t="s">
        <v>7</v>
      </c>
      <c r="D2241" t="s">
        <v>3824</v>
      </c>
      <c r="E2241" t="s">
        <v>3831</v>
      </c>
      <c r="G2241" s="1">
        <v>41418.035694444443</v>
      </c>
    </row>
    <row r="2242" spans="1:8">
      <c r="A2242">
        <v>3.3551332154345402E+17</v>
      </c>
      <c r="B2242" t="s">
        <v>5134</v>
      </c>
      <c r="C2242" t="s">
        <v>7</v>
      </c>
      <c r="D2242" t="s">
        <v>3824</v>
      </c>
      <c r="E2242" t="s">
        <v>3832</v>
      </c>
      <c r="G2242" s="1">
        <v>41411.911851851852</v>
      </c>
    </row>
    <row r="2243" spans="1:8">
      <c r="A2243">
        <v>3.1477567416028698E+17</v>
      </c>
      <c r="B2243" t="s">
        <v>5134</v>
      </c>
      <c r="C2243" t="s">
        <v>7</v>
      </c>
      <c r="D2243" t="s">
        <v>3824</v>
      </c>
      <c r="E2243" t="e">
        <f>_xlfn.SINGLE(AmericanAir if I bought an roundtrip fare for a friend), but the ticket was in his name, can I Still get the miles/_xlfn.SINGLE(elite qualifying credit?)</f>
        <v>#NAME?</v>
      </c>
      <c r="F2243" t="s">
        <v>350</v>
      </c>
      <c r="G2243" s="1">
        <v>41354.686840277776</v>
      </c>
      <c r="H2243" t="s">
        <v>351</v>
      </c>
    </row>
    <row r="2244" spans="1:8">
      <c r="A2244">
        <v>9.2073429063538202E+17</v>
      </c>
      <c r="B2244" t="s">
        <v>5134</v>
      </c>
      <c r="C2244" t="s">
        <v>18</v>
      </c>
      <c r="D2244" t="s">
        <v>3833</v>
      </c>
      <c r="E2244" t="s">
        <v>270</v>
      </c>
      <c r="G2244" s="1">
        <v>43026.814062500001</v>
      </c>
    </row>
    <row r="2245" spans="1:8">
      <c r="A2245">
        <v>8.2668295916820403E+17</v>
      </c>
      <c r="B2245" t="s">
        <v>5134</v>
      </c>
      <c r="C2245" t="s">
        <v>7</v>
      </c>
      <c r="D2245" t="s">
        <v>3834</v>
      </c>
      <c r="E2245" t="s">
        <v>3835</v>
      </c>
      <c r="G2245" s="1">
        <v>42767.281840277778</v>
      </c>
    </row>
    <row r="2246" spans="1:8">
      <c r="A2246">
        <v>8.2665706005404006E+17</v>
      </c>
      <c r="B2246" t="s">
        <v>5134</v>
      </c>
      <c r="C2246" t="s">
        <v>7</v>
      </c>
      <c r="D2246" t="s">
        <v>3834</v>
      </c>
      <c r="E2246" t="s">
        <v>3836</v>
      </c>
      <c r="G2246" s="1">
        <v>42767.210370370369</v>
      </c>
    </row>
    <row r="2247" spans="1:8">
      <c r="A2247">
        <v>8.2665317230752102E+17</v>
      </c>
      <c r="B2247" t="s">
        <v>5134</v>
      </c>
      <c r="C2247" t="s">
        <v>7</v>
      </c>
      <c r="D2247" t="s">
        <v>3834</v>
      </c>
      <c r="E2247" t="s">
        <v>3837</v>
      </c>
      <c r="G2247" s="1">
        <v>42767.199641203704</v>
      </c>
    </row>
    <row r="2248" spans="1:8">
      <c r="A2248">
        <v>8.2665132937228595E+17</v>
      </c>
      <c r="B2248" t="s">
        <v>5134</v>
      </c>
      <c r="C2248" t="s">
        <v>7</v>
      </c>
      <c r="D2248" t="s">
        <v>3834</v>
      </c>
      <c r="E2248" t="e">
        <f>AmericanAir you are handling This mishap very poorly. How bout an update from the pilot? Oh wait...He got off the plane.</f>
        <v>#NAME?</v>
      </c>
      <c r="F2248" t="s">
        <v>470</v>
      </c>
      <c r="G2248" s="1">
        <v>42767.194560185184</v>
      </c>
      <c r="H2248" t="s">
        <v>471</v>
      </c>
    </row>
    <row r="2249" spans="1:8">
      <c r="A2249">
        <v>5.6790309237465402E+17</v>
      </c>
      <c r="B2249" t="s">
        <v>5134</v>
      </c>
      <c r="C2249" t="s">
        <v>7</v>
      </c>
      <c r="D2249" t="s">
        <v>3838</v>
      </c>
      <c r="E2249" t="s">
        <v>3839</v>
      </c>
      <c r="G2249" s="1">
        <v>42053.18545138889</v>
      </c>
    </row>
    <row r="2250" spans="1:8">
      <c r="A2250">
        <v>5.6789726113866099E+17</v>
      </c>
      <c r="B2250" t="s">
        <v>5134</v>
      </c>
      <c r="C2250" t="s">
        <v>7</v>
      </c>
      <c r="D2250" t="s">
        <v>3838</v>
      </c>
      <c r="E2250" t="s">
        <v>3840</v>
      </c>
      <c r="G2250" s="1">
        <v>42053.169351851851</v>
      </c>
    </row>
    <row r="2251" spans="1:8">
      <c r="A2251">
        <v>8.5248910292258406E+17</v>
      </c>
      <c r="B2251" t="s">
        <v>5134</v>
      </c>
      <c r="C2251" t="s">
        <v>10</v>
      </c>
      <c r="D2251" t="s">
        <v>3841</v>
      </c>
      <c r="E2251" t="s">
        <v>3842</v>
      </c>
      <c r="F2251" t="s">
        <v>3843</v>
      </c>
      <c r="G2251" s="1">
        <v>42838.49322916667</v>
      </c>
      <c r="H2251" t="s">
        <v>3844</v>
      </c>
    </row>
    <row r="2252" spans="1:8">
      <c r="A2252">
        <v>5.8747627034837798E+17</v>
      </c>
      <c r="B2252" t="s">
        <v>5134</v>
      </c>
      <c r="C2252" t="s">
        <v>10</v>
      </c>
      <c r="D2252" t="s">
        <v>3845</v>
      </c>
      <c r="E2252" t="s">
        <v>3846</v>
      </c>
      <c r="G2252" s="1">
        <v>42107.197129629632</v>
      </c>
    </row>
    <row r="2253" spans="1:8">
      <c r="A2253">
        <v>8.5164830783120102E+17</v>
      </c>
      <c r="B2253" t="s">
        <v>5134</v>
      </c>
      <c r="C2253" t="s">
        <v>10</v>
      </c>
      <c r="D2253" t="s">
        <v>3847</v>
      </c>
      <c r="E2253" t="s">
        <v>3848</v>
      </c>
      <c r="G2253" s="1">
        <v>42836.173078703701</v>
      </c>
    </row>
    <row r="2254" spans="1:8">
      <c r="A2254">
        <v>4.3414467179564998E+17</v>
      </c>
      <c r="B2254" t="s">
        <v>5134</v>
      </c>
      <c r="C2254" t="s">
        <v>10</v>
      </c>
      <c r="D2254" t="s">
        <v>3849</v>
      </c>
      <c r="E2254" t="s">
        <v>3850</v>
      </c>
      <c r="G2254" s="1">
        <v>41684.08252314815</v>
      </c>
    </row>
    <row r="2255" spans="1:8">
      <c r="A2255">
        <v>1.9300460122878701E+17</v>
      </c>
      <c r="B2255" t="s">
        <v>5134</v>
      </c>
      <c r="C2255" t="s">
        <v>7</v>
      </c>
      <c r="D2255" t="s">
        <v>3849</v>
      </c>
      <c r="E2255" t="s">
        <v>3851</v>
      </c>
      <c r="G2255" s="1">
        <v>41018.66269675926</v>
      </c>
    </row>
    <row r="2256" spans="1:8">
      <c r="A2256">
        <v>8.9127978913440102E+17</v>
      </c>
      <c r="B2256" t="s">
        <v>5134</v>
      </c>
      <c r="C2256" t="s">
        <v>10</v>
      </c>
      <c r="D2256" t="s">
        <v>3852</v>
      </c>
      <c r="E2256" t="e">
        <f>_xlfn.SINGLE(bsletten _xlfn.SINGLE(united Rookie.))</f>
        <v>#NAME?</v>
      </c>
      <c r="G2256" s="1">
        <v>42945.535127314812</v>
      </c>
    </row>
    <row r="2257" spans="1:8">
      <c r="A2257">
        <v>8.8271724943335795E+17</v>
      </c>
      <c r="B2257" t="s">
        <v>5135</v>
      </c>
      <c r="C2257" t="s">
        <v>18</v>
      </c>
      <c r="D2257" t="s">
        <v>3852</v>
      </c>
      <c r="E2257" t="s">
        <v>3853</v>
      </c>
      <c r="G2257" s="1">
        <v>42921.907025462962</v>
      </c>
    </row>
    <row r="2258" spans="1:8">
      <c r="A2258">
        <v>8.8265111596727002E+17</v>
      </c>
      <c r="B2258" t="s">
        <v>5134</v>
      </c>
      <c r="C2258" t="s">
        <v>18</v>
      </c>
      <c r="D2258" t="s">
        <v>3852</v>
      </c>
      <c r="E2258" t="s">
        <v>3854</v>
      </c>
      <c r="G2258" s="1">
        <v>42921.72452546296</v>
      </c>
    </row>
    <row r="2259" spans="1:8">
      <c r="A2259">
        <v>9.0272998644401306E+17</v>
      </c>
      <c r="B2259" t="s">
        <v>5135</v>
      </c>
      <c r="C2259" t="s">
        <v>10</v>
      </c>
      <c r="D2259" t="s">
        <v>3855</v>
      </c>
      <c r="E2259" t="s">
        <v>3856</v>
      </c>
      <c r="G2259" s="1">
        <v>42977.131655092591</v>
      </c>
    </row>
    <row r="2260" spans="1:8">
      <c r="A2260">
        <v>8.7966669776604301E+17</v>
      </c>
      <c r="B2260" t="s">
        <v>5134</v>
      </c>
      <c r="C2260" t="s">
        <v>41</v>
      </c>
      <c r="D2260" t="s">
        <v>3857</v>
      </c>
      <c r="E2260" t="s">
        <v>3858</v>
      </c>
      <c r="G2260" s="1">
        <v>42913.48909722222</v>
      </c>
    </row>
    <row r="2261" spans="1:8">
      <c r="A2261">
        <v>8.4638253728287104E+17</v>
      </c>
      <c r="B2261" t="s">
        <v>5134</v>
      </c>
      <c r="C2261" t="s">
        <v>10</v>
      </c>
      <c r="D2261" t="s">
        <v>3859</v>
      </c>
      <c r="E2261" t="s">
        <v>3860</v>
      </c>
      <c r="F2261" t="s">
        <v>3861</v>
      </c>
      <c r="G2261" s="1">
        <v>42821.642314814817</v>
      </c>
      <c r="H2261" t="s">
        <v>3862</v>
      </c>
    </row>
    <row r="2262" spans="1:8">
      <c r="A2262">
        <v>7.4251102150856205E+17</v>
      </c>
      <c r="B2262" t="s">
        <v>5135</v>
      </c>
      <c r="C2262" t="s">
        <v>18</v>
      </c>
      <c r="D2262" t="s">
        <v>3863</v>
      </c>
      <c r="E2262" t="s">
        <v>3864</v>
      </c>
      <c r="G2262" s="1">
        <v>42535.01153935185</v>
      </c>
    </row>
    <row r="2263" spans="1:8">
      <c r="A2263">
        <v>8.1194930505753805E+17</v>
      </c>
      <c r="B2263" t="s">
        <v>5134</v>
      </c>
      <c r="C2263" t="s">
        <v>18</v>
      </c>
      <c r="D2263" t="s">
        <v>3865</v>
      </c>
      <c r="E2263" t="s">
        <v>172</v>
      </c>
      <c r="G2263" s="1">
        <v>42726.624699074076</v>
      </c>
    </row>
    <row r="2264" spans="1:8">
      <c r="A2264">
        <v>8.6467699447003904E+17</v>
      </c>
      <c r="B2264" t="s">
        <v>5135</v>
      </c>
      <c r="C2264" t="s">
        <v>41</v>
      </c>
      <c r="D2264" t="s">
        <v>3866</v>
      </c>
      <c r="E2264" t="s">
        <v>3867</v>
      </c>
      <c r="G2264" s="1">
        <v>42872.125405092593</v>
      </c>
    </row>
    <row r="2265" spans="1:8">
      <c r="A2265">
        <v>7.9421772863472E+17</v>
      </c>
      <c r="B2265" t="s">
        <v>5135</v>
      </c>
      <c r="C2265" t="s">
        <v>41</v>
      </c>
      <c r="D2265" t="s">
        <v>3866</v>
      </c>
      <c r="E2265" t="s">
        <v>3868</v>
      </c>
      <c r="F2265" t="s">
        <v>3869</v>
      </c>
      <c r="G2265" s="1">
        <v>42677.694872685184</v>
      </c>
      <c r="H2265" t="s">
        <v>3870</v>
      </c>
    </row>
    <row r="2266" spans="1:8">
      <c r="A2266">
        <v>7.7207998120378304E+17</v>
      </c>
      <c r="B2266" t="s">
        <v>5134</v>
      </c>
      <c r="C2266" t="s">
        <v>41</v>
      </c>
      <c r="D2266" t="s">
        <v>3866</v>
      </c>
      <c r="E2266" t="s">
        <v>3871</v>
      </c>
      <c r="G2266" s="1">
        <v>42616.606319444443</v>
      </c>
    </row>
    <row r="2267" spans="1:8">
      <c r="A2267">
        <v>7.5638696062159603E+17</v>
      </c>
      <c r="B2267" t="s">
        <v>5134</v>
      </c>
      <c r="C2267" t="s">
        <v>18</v>
      </c>
      <c r="D2267" t="s">
        <v>3872</v>
      </c>
      <c r="E2267" t="s">
        <v>3873</v>
      </c>
      <c r="F2267" t="s">
        <v>1428</v>
      </c>
      <c r="G2267" s="1">
        <v>42573.301840277774</v>
      </c>
      <c r="H2267" t="s">
        <v>1429</v>
      </c>
    </row>
    <row r="2268" spans="1:8">
      <c r="A2268">
        <v>7.1877670645102502E+17</v>
      </c>
      <c r="B2268" t="s">
        <v>5134</v>
      </c>
      <c r="C2268" t="s">
        <v>7</v>
      </c>
      <c r="D2268" t="s">
        <v>3874</v>
      </c>
      <c r="E2268" t="s">
        <v>3875</v>
      </c>
      <c r="G2268" s="1">
        <v>42469.51730324074</v>
      </c>
    </row>
    <row r="2269" spans="1:8">
      <c r="A2269">
        <v>8.6354710718098995E+17</v>
      </c>
      <c r="B2269" t="s">
        <v>5134</v>
      </c>
      <c r="C2269" t="s">
        <v>18</v>
      </c>
      <c r="D2269" t="s">
        <v>3876</v>
      </c>
      <c r="E2269" t="e">
        <f>_xlfn.SINGLE(soledadobrien _xlfn.SINGLE(Delta Awwww))</f>
        <v>#NAME?</v>
      </c>
      <c r="F2269" t="s">
        <v>495</v>
      </c>
      <c r="G2269" s="1">
        <v>42869.0075</v>
      </c>
      <c r="H2269" t="s">
        <v>496</v>
      </c>
    </row>
    <row r="2270" spans="1:8">
      <c r="A2270">
        <v>8.9461905710590694E+17</v>
      </c>
      <c r="B2270" t="s">
        <v>5134</v>
      </c>
      <c r="C2270" t="s">
        <v>18</v>
      </c>
      <c r="D2270" t="s">
        <v>3877</v>
      </c>
      <c r="E2270" t="s">
        <v>3878</v>
      </c>
      <c r="G2270" s="1">
        <v>42954.749756944446</v>
      </c>
    </row>
    <row r="2271" spans="1:8">
      <c r="A2271">
        <v>8.9287795468184294E+17</v>
      </c>
      <c r="B2271" t="s">
        <v>5134</v>
      </c>
      <c r="C2271" t="s">
        <v>18</v>
      </c>
      <c r="D2271" t="s">
        <v>3877</v>
      </c>
      <c r="E2271" t="s">
        <v>3879</v>
      </c>
      <c r="G2271" s="1">
        <v>42949.945219907408</v>
      </c>
    </row>
    <row r="2272" spans="1:8">
      <c r="A2272">
        <v>8.9285964300494797E+17</v>
      </c>
      <c r="B2272" t="s">
        <v>5134</v>
      </c>
      <c r="C2272" t="s">
        <v>18</v>
      </c>
      <c r="D2272" t="s">
        <v>3877</v>
      </c>
      <c r="E2272" t="s">
        <v>3880</v>
      </c>
      <c r="F2272" t="s">
        <v>3881</v>
      </c>
      <c r="G2272" s="1">
        <v>42949.894699074073</v>
      </c>
      <c r="H2272" t="s">
        <v>3882</v>
      </c>
    </row>
    <row r="2273" spans="1:8">
      <c r="A2273">
        <v>8.9281353753340698E+17</v>
      </c>
      <c r="B2273" t="s">
        <v>5134</v>
      </c>
      <c r="C2273" t="s">
        <v>18</v>
      </c>
      <c r="D2273" t="s">
        <v>3877</v>
      </c>
      <c r="E2273" t="s">
        <v>3883</v>
      </c>
      <c r="G2273" s="1">
        <v>42949.767465277779</v>
      </c>
    </row>
    <row r="2274" spans="1:8">
      <c r="A2274">
        <v>8.9066800232002304E+17</v>
      </c>
      <c r="B2274" t="s">
        <v>5134</v>
      </c>
      <c r="C2274" t="s">
        <v>18</v>
      </c>
      <c r="D2274" t="s">
        <v>3877</v>
      </c>
      <c r="E2274" t="s">
        <v>3884</v>
      </c>
      <c r="F2274" t="s">
        <v>241</v>
      </c>
      <c r="G2274" s="1">
        <v>42943.846921296295</v>
      </c>
      <c r="H2274" t="s">
        <v>242</v>
      </c>
    </row>
    <row r="2275" spans="1:8">
      <c r="A2275">
        <v>7.9057362528805606E+17</v>
      </c>
      <c r="B2275" t="s">
        <v>5134</v>
      </c>
      <c r="C2275" t="s">
        <v>10</v>
      </c>
      <c r="D2275" t="s">
        <v>3885</v>
      </c>
      <c r="E2275" t="s">
        <v>3886</v>
      </c>
      <c r="G2275" s="1">
        <v>42667.639062499999</v>
      </c>
    </row>
    <row r="2276" spans="1:8">
      <c r="A2276">
        <v>8.5142798461562394E+17</v>
      </c>
      <c r="B2276" t="s">
        <v>5134</v>
      </c>
      <c r="C2276" t="s">
        <v>10</v>
      </c>
      <c r="D2276" t="s">
        <v>3877</v>
      </c>
      <c r="E2276" t="s">
        <v>3887</v>
      </c>
      <c r="F2276" t="s">
        <v>241</v>
      </c>
      <c r="G2276" s="1">
        <v>42835.565092592595</v>
      </c>
      <c r="H2276" t="s">
        <v>242</v>
      </c>
    </row>
    <row r="2277" spans="1:8">
      <c r="A2277">
        <v>8.7770645447151603E+17</v>
      </c>
      <c r="B2277" t="s">
        <v>5134</v>
      </c>
      <c r="C2277" t="s">
        <v>7</v>
      </c>
      <c r="D2277" t="s">
        <v>3888</v>
      </c>
      <c r="E2277" t="s">
        <v>3889</v>
      </c>
      <c r="G2277" s="1">
        <v>42908.079861111109</v>
      </c>
    </row>
    <row r="2278" spans="1:8">
      <c r="A2278">
        <v>8.1855688107336896E+17</v>
      </c>
      <c r="B2278" t="s">
        <v>5134</v>
      </c>
      <c r="C2278" t="s">
        <v>15</v>
      </c>
      <c r="D2278" t="s">
        <v>3890</v>
      </c>
      <c r="E2278" t="s">
        <v>3891</v>
      </c>
      <c r="G2278" s="1">
        <v>42744.858136574076</v>
      </c>
    </row>
    <row r="2279" spans="1:8">
      <c r="A2279">
        <v>8.54130386200256E+17</v>
      </c>
      <c r="B2279" t="s">
        <v>5134</v>
      </c>
      <c r="C2279" t="s">
        <v>10</v>
      </c>
      <c r="D2279" t="s">
        <v>3892</v>
      </c>
      <c r="E2279" t="s">
        <v>3893</v>
      </c>
      <c r="G2279" s="1">
        <v>42843.022303240738</v>
      </c>
    </row>
    <row r="2280" spans="1:8">
      <c r="A2280">
        <v>7.8819515925925402E+17</v>
      </c>
      <c r="B2280" t="s">
        <v>5134</v>
      </c>
      <c r="C2280" t="s">
        <v>15</v>
      </c>
      <c r="D2280" t="s">
        <v>3890</v>
      </c>
      <c r="E2280" t="s">
        <v>3894</v>
      </c>
      <c r="G2280" s="1">
        <v>42661.075740740744</v>
      </c>
    </row>
    <row r="2281" spans="1:8">
      <c r="A2281">
        <v>8.3719513560359706E+17</v>
      </c>
      <c r="B2281" t="s">
        <v>5135</v>
      </c>
      <c r="C2281" t="s">
        <v>41</v>
      </c>
      <c r="D2281" t="s">
        <v>3895</v>
      </c>
      <c r="E2281" t="s">
        <v>3896</v>
      </c>
      <c r="F2281" t="s">
        <v>584</v>
      </c>
      <c r="G2281" s="1">
        <v>42796.289918981478</v>
      </c>
      <c r="H2281" t="s">
        <v>585</v>
      </c>
    </row>
    <row r="2282" spans="1:8">
      <c r="A2282">
        <v>6.7323584456037094E+17</v>
      </c>
      <c r="B2282" t="s">
        <v>5134</v>
      </c>
      <c r="C2282" t="s">
        <v>10</v>
      </c>
      <c r="D2282" t="s">
        <v>3897</v>
      </c>
      <c r="E2282" t="s">
        <v>3898</v>
      </c>
      <c r="F2282" t="s">
        <v>3899</v>
      </c>
      <c r="G2282" s="1">
        <v>42343.84847222222</v>
      </c>
      <c r="H2282" t="s">
        <v>564</v>
      </c>
    </row>
    <row r="2283" spans="1:8">
      <c r="A2283">
        <v>5.7820482621710298E+17</v>
      </c>
      <c r="B2283" t="s">
        <v>5135</v>
      </c>
      <c r="C2283" t="s">
        <v>38</v>
      </c>
      <c r="D2283" t="s">
        <v>3900</v>
      </c>
      <c r="E2283" t="s">
        <v>3901</v>
      </c>
      <c r="G2283" s="1">
        <v>42081.612812500003</v>
      </c>
    </row>
    <row r="2284" spans="1:8">
      <c r="A2284">
        <v>9.2281548305698406E+17</v>
      </c>
      <c r="B2284" t="s">
        <v>5134</v>
      </c>
      <c r="C2284" t="s">
        <v>15</v>
      </c>
      <c r="D2284" t="s">
        <v>3902</v>
      </c>
      <c r="E2284" t="s">
        <v>3903</v>
      </c>
      <c r="G2284" s="1">
        <v>43032.557060185187</v>
      </c>
    </row>
    <row r="2285" spans="1:8">
      <c r="A2285">
        <v>8.7578857822739994E+17</v>
      </c>
      <c r="B2285" t="s">
        <v>5135</v>
      </c>
      <c r="C2285" t="s">
        <v>15</v>
      </c>
      <c r="D2285" t="s">
        <v>3902</v>
      </c>
      <c r="E2285" t="s">
        <v>3904</v>
      </c>
      <c r="G2285" s="1">
        <v>42902.787534722222</v>
      </c>
    </row>
    <row r="2286" spans="1:8">
      <c r="A2286">
        <v>8.7326852238585395E+17</v>
      </c>
      <c r="B2286" t="s">
        <v>5134</v>
      </c>
      <c r="C2286" t="s">
        <v>18</v>
      </c>
      <c r="D2286" t="s">
        <v>3902</v>
      </c>
      <c r="E2286" t="s">
        <v>3905</v>
      </c>
      <c r="G2286" s="1">
        <v>42895.833495370367</v>
      </c>
    </row>
    <row r="2287" spans="1:8">
      <c r="A2287">
        <v>8.4145045600618394E+17</v>
      </c>
      <c r="B2287" t="s">
        <v>5134</v>
      </c>
      <c r="C2287" t="s">
        <v>7</v>
      </c>
      <c r="D2287" t="s">
        <v>3902</v>
      </c>
      <c r="E2287" t="s">
        <v>3906</v>
      </c>
      <c r="G2287" s="1">
        <v>42808.032361111109</v>
      </c>
    </row>
    <row r="2288" spans="1:8">
      <c r="A2288">
        <v>8.0362621594075494E+17</v>
      </c>
      <c r="B2288" t="s">
        <v>5135</v>
      </c>
      <c r="C2288" t="s">
        <v>41</v>
      </c>
      <c r="D2288" t="s">
        <v>3902</v>
      </c>
      <c r="E2288" t="s">
        <v>3907</v>
      </c>
      <c r="G2288" s="1">
        <v>42703.657349537039</v>
      </c>
    </row>
    <row r="2289" spans="1:8">
      <c r="A2289">
        <v>7.4065867807281101E+17</v>
      </c>
      <c r="B2289" t="s">
        <v>5135</v>
      </c>
      <c r="C2289" t="s">
        <v>7</v>
      </c>
      <c r="D2289" t="s">
        <v>3902</v>
      </c>
      <c r="E2289" t="s">
        <v>3908</v>
      </c>
      <c r="G2289" s="1">
        <v>42529.900046296294</v>
      </c>
    </row>
    <row r="2290" spans="1:8">
      <c r="A2290">
        <v>8.5185053138349594E+17</v>
      </c>
      <c r="B2290" t="s">
        <v>5134</v>
      </c>
      <c r="C2290" t="s">
        <v>15</v>
      </c>
      <c r="D2290" t="s">
        <v>3909</v>
      </c>
      <c r="E2290" t="s">
        <v>3910</v>
      </c>
      <c r="G2290" s="1">
        <v>42836.731099537035</v>
      </c>
    </row>
    <row r="2291" spans="1:8">
      <c r="A2291">
        <v>6.3230064077810406E+17</v>
      </c>
      <c r="B2291" t="s">
        <v>5134</v>
      </c>
      <c r="C2291" t="s">
        <v>15</v>
      </c>
      <c r="D2291" t="s">
        <v>3911</v>
      </c>
      <c r="E2291" t="s">
        <v>3912</v>
      </c>
      <c r="F2291" t="s">
        <v>1028</v>
      </c>
      <c r="G2291" s="1">
        <v>42230.888819444444</v>
      </c>
      <c r="H2291" t="s">
        <v>338</v>
      </c>
    </row>
    <row r="2292" spans="1:8">
      <c r="A2292">
        <v>6.5083814372639104E+17</v>
      </c>
      <c r="B2292" t="s">
        <v>5134</v>
      </c>
      <c r="C2292" t="s">
        <v>10</v>
      </c>
      <c r="D2292" t="s">
        <v>3913</v>
      </c>
      <c r="E2292" t="s">
        <v>3914</v>
      </c>
      <c r="G2292" s="1">
        <v>42282.042592592596</v>
      </c>
    </row>
    <row r="2293" spans="1:8">
      <c r="A2293">
        <v>6.6122126336554995E+17</v>
      </c>
      <c r="B2293" t="s">
        <v>5134</v>
      </c>
      <c r="C2293" t="s">
        <v>18</v>
      </c>
      <c r="D2293" t="s">
        <v>3915</v>
      </c>
      <c r="E2293" t="s">
        <v>3916</v>
      </c>
      <c r="G2293" s="1">
        <v>42310.694537037038</v>
      </c>
    </row>
    <row r="2294" spans="1:8">
      <c r="A2294">
        <v>8.7769207214857395E+17</v>
      </c>
      <c r="B2294" t="s">
        <v>5134</v>
      </c>
      <c r="C2294" t="s">
        <v>10</v>
      </c>
      <c r="D2294" t="s">
        <v>3917</v>
      </c>
      <c r="E2294" t="s">
        <v>3918</v>
      </c>
      <c r="G2294" s="1">
        <v>42908.040173611109</v>
      </c>
    </row>
    <row r="2295" spans="1:8">
      <c r="A2295">
        <v>6.7729846739659098E+17</v>
      </c>
      <c r="B2295" t="s">
        <v>5134</v>
      </c>
      <c r="C2295" t="s">
        <v>18</v>
      </c>
      <c r="D2295" t="s">
        <v>3917</v>
      </c>
      <c r="E2295" t="s">
        <v>3919</v>
      </c>
      <c r="G2295" s="1">
        <v>42355.059166666666</v>
      </c>
    </row>
    <row r="2296" spans="1:8">
      <c r="A2296">
        <v>6.4325882367158195E+17</v>
      </c>
      <c r="B2296" t="s">
        <v>5135</v>
      </c>
      <c r="C2296" t="s">
        <v>15</v>
      </c>
      <c r="D2296" t="s">
        <v>3917</v>
      </c>
      <c r="E2296" t="s">
        <v>3920</v>
      </c>
      <c r="G2296" s="1">
        <v>42261.127650462964</v>
      </c>
    </row>
    <row r="2297" spans="1:8">
      <c r="A2297">
        <v>5.53016888859832E+17</v>
      </c>
      <c r="B2297" t="s">
        <v>5135</v>
      </c>
      <c r="C2297" t="s">
        <v>15</v>
      </c>
      <c r="D2297" t="s">
        <v>3917</v>
      </c>
      <c r="E2297" t="s">
        <v>3921</v>
      </c>
      <c r="G2297" s="1">
        <v>42012.107349537036</v>
      </c>
    </row>
    <row r="2298" spans="1:8">
      <c r="A2298">
        <v>4.9232038035102099E+17</v>
      </c>
      <c r="B2298" t="s">
        <v>5134</v>
      </c>
      <c r="C2298" t="s">
        <v>7</v>
      </c>
      <c r="D2298" t="s">
        <v>3917</v>
      </c>
      <c r="E2298" t="s">
        <v>3922</v>
      </c>
      <c r="G2298" s="1">
        <v>41844.616898148146</v>
      </c>
    </row>
    <row r="2299" spans="1:8">
      <c r="A2299">
        <v>4.1810113754459302E+17</v>
      </c>
      <c r="B2299" t="s">
        <v>5134</v>
      </c>
      <c r="C2299" t="s">
        <v>10</v>
      </c>
      <c r="D2299" t="s">
        <v>3917</v>
      </c>
      <c r="E2299" t="s">
        <v>3923</v>
      </c>
      <c r="G2299" s="1">
        <v>41639.810798611114</v>
      </c>
    </row>
    <row r="2300" spans="1:8">
      <c r="A2300">
        <v>8.9039580895204902E+17</v>
      </c>
      <c r="B2300" t="s">
        <v>5134</v>
      </c>
      <c r="C2300" t="s">
        <v>7</v>
      </c>
      <c r="D2300" t="s">
        <v>3924</v>
      </c>
      <c r="E2300" t="s">
        <v>3925</v>
      </c>
      <c r="G2300" s="1">
        <v>42943.095810185187</v>
      </c>
    </row>
    <row r="2301" spans="1:8">
      <c r="A2301">
        <v>8.6505582809681894E+17</v>
      </c>
      <c r="B2301" t="s">
        <v>5134</v>
      </c>
      <c r="C2301" t="s">
        <v>18</v>
      </c>
      <c r="D2301" t="s">
        <v>3926</v>
      </c>
      <c r="E2301" t="s">
        <v>3927</v>
      </c>
      <c r="G2301" s="1">
        <v>42873.170787037037</v>
      </c>
    </row>
    <row r="2302" spans="1:8">
      <c r="A2302">
        <v>8.6462636818896E+17</v>
      </c>
      <c r="B2302" t="s">
        <v>5134</v>
      </c>
      <c r="C2302" t="s">
        <v>18</v>
      </c>
      <c r="D2302" t="s">
        <v>3926</v>
      </c>
      <c r="E2302" t="s">
        <v>3928</v>
      </c>
      <c r="G2302" s="1">
        <v>42871.985694444447</v>
      </c>
    </row>
    <row r="2303" spans="1:8">
      <c r="A2303">
        <v>8.9723428646992602E+17</v>
      </c>
      <c r="B2303" t="s">
        <v>5135</v>
      </c>
      <c r="C2303" t="s">
        <v>7</v>
      </c>
      <c r="D2303" t="s">
        <v>3929</v>
      </c>
      <c r="E2303" t="s">
        <v>3930</v>
      </c>
      <c r="G2303" s="1">
        <v>42961.966412037036</v>
      </c>
    </row>
    <row r="2304" spans="1:8">
      <c r="A2304">
        <v>8.7010784137327398E+17</v>
      </c>
      <c r="B2304" t="s">
        <v>5134</v>
      </c>
      <c r="C2304" t="s">
        <v>18</v>
      </c>
      <c r="D2304" t="s">
        <v>3929</v>
      </c>
      <c r="E2304" t="s">
        <v>3931</v>
      </c>
      <c r="G2304" s="1">
        <v>42887.111678240741</v>
      </c>
    </row>
    <row r="2305" spans="1:8">
      <c r="A2305">
        <v>8.4857314837934797E+17</v>
      </c>
      <c r="B2305" t="s">
        <v>5134</v>
      </c>
      <c r="C2305" t="s">
        <v>41</v>
      </c>
      <c r="D2305" t="s">
        <v>3929</v>
      </c>
      <c r="E2305" t="s">
        <v>3932</v>
      </c>
      <c r="G2305" s="1">
        <v>42827.687245370369</v>
      </c>
    </row>
    <row r="2306" spans="1:8">
      <c r="A2306">
        <v>8.3448352372989094E+17</v>
      </c>
      <c r="B2306" t="s">
        <v>5134</v>
      </c>
      <c r="C2306" t="s">
        <v>10</v>
      </c>
      <c r="D2306" t="s">
        <v>3929</v>
      </c>
      <c r="E2306" t="s">
        <v>3933</v>
      </c>
      <c r="G2306" s="1">
        <v>42788.807291666664</v>
      </c>
    </row>
    <row r="2307" spans="1:8">
      <c r="A2307">
        <v>7.74486944474464E+17</v>
      </c>
      <c r="B2307" t="s">
        <v>5134</v>
      </c>
      <c r="C2307" t="s">
        <v>15</v>
      </c>
      <c r="D2307" t="s">
        <v>3934</v>
      </c>
      <c r="E2307" t="s">
        <v>3935</v>
      </c>
      <c r="G2307" s="1">
        <v>42623.24827546296</v>
      </c>
    </row>
    <row r="2308" spans="1:8">
      <c r="A2308">
        <v>8.8695733790227597E+17</v>
      </c>
      <c r="B2308" t="s">
        <v>5134</v>
      </c>
      <c r="C2308" t="s">
        <v>18</v>
      </c>
      <c r="D2308" t="s">
        <v>3936</v>
      </c>
      <c r="E2308" t="s">
        <v>3937</v>
      </c>
      <c r="G2308" s="1">
        <v>42933.607430555552</v>
      </c>
    </row>
    <row r="2309" spans="1:8">
      <c r="A2309">
        <v>7.0758477066291597E+17</v>
      </c>
      <c r="B2309" t="s">
        <v>5135</v>
      </c>
      <c r="C2309" t="s">
        <v>18</v>
      </c>
      <c r="D2309" t="s">
        <v>3938</v>
      </c>
      <c r="E2309" t="s">
        <v>3939</v>
      </c>
      <c r="G2309" s="1">
        <v>42438.633449074077</v>
      </c>
    </row>
    <row r="2310" spans="1:8">
      <c r="A2310">
        <v>9.2227731490950298E+17</v>
      </c>
      <c r="B2310" t="s">
        <v>5134</v>
      </c>
      <c r="C2310" t="s">
        <v>10</v>
      </c>
      <c r="D2310" t="s">
        <v>3940</v>
      </c>
      <c r="E2310" t="s">
        <v>3941</v>
      </c>
      <c r="G2310" s="1">
        <v>43031.072002314817</v>
      </c>
    </row>
    <row r="2311" spans="1:8">
      <c r="A2311">
        <v>8.5160010595413094E+17</v>
      </c>
      <c r="B2311" t="s">
        <v>5134</v>
      </c>
      <c r="C2311" t="s">
        <v>10</v>
      </c>
      <c r="D2311" t="s">
        <v>3942</v>
      </c>
      <c r="E2311" t="s">
        <v>3943</v>
      </c>
      <c r="G2311" s="1">
        <v>42836.04005787037</v>
      </c>
    </row>
    <row r="2312" spans="1:8">
      <c r="A2312">
        <v>8.5156023289980506E+17</v>
      </c>
      <c r="B2312" t="s">
        <v>5134</v>
      </c>
      <c r="C2312" t="s">
        <v>10</v>
      </c>
      <c r="D2312" t="s">
        <v>3944</v>
      </c>
      <c r="E2312" t="s">
        <v>498</v>
      </c>
      <c r="G2312" s="1">
        <v>42835.930034722223</v>
      </c>
    </row>
    <row r="2313" spans="1:8">
      <c r="A2313">
        <v>8.8547598617067494E+17</v>
      </c>
      <c r="B2313" t="s">
        <v>5135</v>
      </c>
      <c r="C2313" t="s">
        <v>7</v>
      </c>
      <c r="D2313" t="s">
        <v>3945</v>
      </c>
      <c r="E2313" t="s">
        <v>3946</v>
      </c>
      <c r="G2313" s="1">
        <v>42929.519687499997</v>
      </c>
    </row>
    <row r="2314" spans="1:8">
      <c r="A2314">
        <v>8.1415826760981197E+17</v>
      </c>
      <c r="B2314" t="s">
        <v>5134</v>
      </c>
      <c r="C2314" t="s">
        <v>7</v>
      </c>
      <c r="D2314" t="s">
        <v>3947</v>
      </c>
      <c r="E2314" t="s">
        <v>3948</v>
      </c>
      <c r="F2314" t="s">
        <v>3949</v>
      </c>
      <c r="G2314" s="1">
        <v>42732.720266203702</v>
      </c>
      <c r="H2314" t="s">
        <v>3950</v>
      </c>
    </row>
    <row r="2315" spans="1:8">
      <c r="A2315">
        <v>8.1245671095055104E+17</v>
      </c>
      <c r="B2315" t="s">
        <v>5134</v>
      </c>
      <c r="C2315" t="s">
        <v>10</v>
      </c>
      <c r="D2315" t="s">
        <v>3947</v>
      </c>
      <c r="E2315" t="s">
        <v>3951</v>
      </c>
      <c r="F2315" t="s">
        <v>3952</v>
      </c>
      <c r="G2315" s="1">
        <v>42728.024872685186</v>
      </c>
      <c r="H2315" t="s">
        <v>3953</v>
      </c>
    </row>
    <row r="2316" spans="1:8">
      <c r="A2316">
        <v>8.5451471159694106E+17</v>
      </c>
      <c r="B2316" t="s">
        <v>5134</v>
      </c>
      <c r="C2316" t="s">
        <v>15</v>
      </c>
      <c r="D2316" t="s">
        <v>3954</v>
      </c>
      <c r="E2316" t="s">
        <v>3955</v>
      </c>
      <c r="G2316" s="1">
        <v>42844.08284722222</v>
      </c>
    </row>
    <row r="2317" spans="1:8">
      <c r="A2317">
        <v>8.2511247817024294E+17</v>
      </c>
      <c r="B2317" t="s">
        <v>5135</v>
      </c>
      <c r="C2317" t="s">
        <v>15</v>
      </c>
      <c r="D2317" t="s">
        <v>3954</v>
      </c>
      <c r="E2317" t="s">
        <v>3956</v>
      </c>
      <c r="G2317" s="1">
        <v>42762.948136574072</v>
      </c>
    </row>
    <row r="2318" spans="1:8">
      <c r="A2318">
        <v>6.8088556403215898E+17</v>
      </c>
      <c r="B2318" t="s">
        <v>5134</v>
      </c>
      <c r="C2318" t="s">
        <v>15</v>
      </c>
      <c r="D2318" t="s">
        <v>3954</v>
      </c>
      <c r="E2318" t="s">
        <v>3957</v>
      </c>
      <c r="F2318" t="s">
        <v>3958</v>
      </c>
      <c r="G2318" s="1">
        <v>42364.957673611112</v>
      </c>
      <c r="H2318" t="s">
        <v>3959</v>
      </c>
    </row>
    <row r="2319" spans="1:8">
      <c r="A2319">
        <v>6.3050442126944205E+17</v>
      </c>
      <c r="B2319" t="s">
        <v>5135</v>
      </c>
      <c r="C2319" t="s">
        <v>15</v>
      </c>
      <c r="D2319" t="s">
        <v>3954</v>
      </c>
      <c r="E2319" t="s">
        <v>3960</v>
      </c>
      <c r="G2319" s="1">
        <v>42225.932199074072</v>
      </c>
    </row>
    <row r="2320" spans="1:8">
      <c r="A2320">
        <v>6.2030418793549005E+17</v>
      </c>
      <c r="B2320" t="s">
        <v>5135</v>
      </c>
      <c r="C2320" t="s">
        <v>15</v>
      </c>
      <c r="D2320" t="s">
        <v>3954</v>
      </c>
      <c r="E2320" t="s">
        <v>3961</v>
      </c>
      <c r="F2320" t="s">
        <v>3962</v>
      </c>
      <c r="G2320" s="1">
        <v>42197.784918981481</v>
      </c>
      <c r="H2320" t="s">
        <v>3963</v>
      </c>
    </row>
    <row r="2321" spans="1:8">
      <c r="A2321">
        <v>8.6412550545229005E+17</v>
      </c>
      <c r="B2321" t="s">
        <v>5135</v>
      </c>
      <c r="C2321" t="s">
        <v>41</v>
      </c>
      <c r="D2321" t="s">
        <v>3964</v>
      </c>
      <c r="E2321" t="e">
        <f>jetblue thank [15]!Appreciate it.</f>
        <v>#NAME?</v>
      </c>
      <c r="G2321" s="1">
        <v>42870.603576388887</v>
      </c>
    </row>
    <row r="2322" spans="1:8">
      <c r="A2322">
        <v>9.2151232945550502E+17</v>
      </c>
      <c r="B2322" t="s">
        <v>5135</v>
      </c>
      <c r="C2322" t="s">
        <v>18</v>
      </c>
      <c r="D2322" t="s">
        <v>3965</v>
      </c>
      <c r="E2322" t="s">
        <v>3966</v>
      </c>
      <c r="G2322" s="1">
        <v>43028.961041666669</v>
      </c>
    </row>
    <row r="2323" spans="1:8">
      <c r="A2323">
        <v>8.8355140022289203E+17</v>
      </c>
      <c r="B2323" t="s">
        <v>5134</v>
      </c>
      <c r="C2323" t="s">
        <v>7</v>
      </c>
      <c r="D2323" t="s">
        <v>3967</v>
      </c>
      <c r="E2323" t="s">
        <v>3968</v>
      </c>
      <c r="F2323" t="s">
        <v>3969</v>
      </c>
      <c r="G2323" s="1">
        <v>42924.20884259259</v>
      </c>
      <c r="H2323" t="s">
        <v>3970</v>
      </c>
    </row>
    <row r="2324" spans="1:8">
      <c r="A2324">
        <v>8.7026323718245901E+17</v>
      </c>
      <c r="B2324" t="s">
        <v>5135</v>
      </c>
      <c r="C2324" t="s">
        <v>18</v>
      </c>
      <c r="D2324" t="s">
        <v>3971</v>
      </c>
      <c r="E2324" t="e">
        <f>_xlfn.SINGLE(Delta _xlfn.SINGLE(BWI_Airport is My new home base. would live to see _xlfn.SINGLE(Delta routes expanded [16]!Trying to stay with the _xlfn.SINGLE(skyteam.))))</f>
        <v>#NAME?</v>
      </c>
      <c r="G2324" s="1">
        <v>42887.540497685186</v>
      </c>
    </row>
    <row r="2325" spans="1:8">
      <c r="A2325">
        <v>8.4600302779022106E+17</v>
      </c>
      <c r="B2325" t="s">
        <v>5134</v>
      </c>
      <c r="C2325" t="s">
        <v>18</v>
      </c>
      <c r="D2325" t="s">
        <v>3971</v>
      </c>
      <c r="E2325" t="s">
        <v>3972</v>
      </c>
      <c r="F2325" t="s">
        <v>1428</v>
      </c>
      <c r="G2325" s="1">
        <v>42820.595069444447</v>
      </c>
      <c r="H2325" t="s">
        <v>1429</v>
      </c>
    </row>
    <row r="2326" spans="1:8">
      <c r="A2326">
        <v>9.2440592142136499E+17</v>
      </c>
      <c r="B2326" t="s">
        <v>5134</v>
      </c>
      <c r="C2326" t="s">
        <v>18</v>
      </c>
      <c r="D2326" t="s">
        <v>3973</v>
      </c>
      <c r="E2326" t="e">
        <f>Delta I have never seen such a poor performance from a security team as I just did in Atlanta trying to get to Our connecting flight.</f>
        <v>#NAME?</v>
      </c>
      <c r="G2326" s="1">
        <v>43036.945833333331</v>
      </c>
    </row>
    <row r="2327" spans="1:8">
      <c r="A2327">
        <v>8.8604280891792102E+17</v>
      </c>
      <c r="B2327" t="s">
        <v>5134</v>
      </c>
      <c r="C2327" t="s">
        <v>10</v>
      </c>
      <c r="D2327" t="s">
        <v>3974</v>
      </c>
      <c r="E2327" t="s">
        <v>37</v>
      </c>
      <c r="G2327" s="1">
        <v>42931.083819444444</v>
      </c>
    </row>
    <row r="2328" spans="1:8">
      <c r="A2328">
        <v>8.8862858078717504E+17</v>
      </c>
      <c r="B2328" t="s">
        <v>5134</v>
      </c>
      <c r="C2328" t="s">
        <v>10</v>
      </c>
      <c r="D2328" t="s">
        <v>3975</v>
      </c>
      <c r="E2328" t="s">
        <v>3976</v>
      </c>
      <c r="G2328" s="1">
        <v>42938.219189814816</v>
      </c>
    </row>
    <row r="2329" spans="1:8">
      <c r="A2329">
        <v>8.5155194882645094E+17</v>
      </c>
      <c r="B2329" t="s">
        <v>5134</v>
      </c>
      <c r="C2329" t="s">
        <v>10</v>
      </c>
      <c r="D2329" t="s">
        <v>3975</v>
      </c>
      <c r="E2329" t="s">
        <v>3977</v>
      </c>
      <c r="G2329" s="1">
        <v>42835.907175925924</v>
      </c>
    </row>
    <row r="2330" spans="1:8">
      <c r="A2330">
        <v>8.5148426128678899E+17</v>
      </c>
      <c r="B2330" t="s">
        <v>5134</v>
      </c>
      <c r="C2330" t="s">
        <v>10</v>
      </c>
      <c r="D2330" t="s">
        <v>3978</v>
      </c>
      <c r="E2330" t="s">
        <v>275</v>
      </c>
      <c r="G2330" s="1">
        <v>42835.720393518517</v>
      </c>
    </row>
    <row r="2331" spans="1:8">
      <c r="A2331">
        <v>8.86068280737312E+17</v>
      </c>
      <c r="B2331" t="s">
        <v>5134</v>
      </c>
      <c r="C2331" t="s">
        <v>10</v>
      </c>
      <c r="D2331" t="s">
        <v>3979</v>
      </c>
      <c r="E2331" t="s">
        <v>37</v>
      </c>
      <c r="G2331" s="1">
        <v>42931.154108796298</v>
      </c>
    </row>
    <row r="2332" spans="1:8">
      <c r="A2332">
        <v>1.5353339551376899E+17</v>
      </c>
      <c r="B2332" t="s">
        <v>5134</v>
      </c>
      <c r="C2332" t="s">
        <v>10</v>
      </c>
      <c r="D2332" t="s">
        <v>3980</v>
      </c>
      <c r="E2332" t="s">
        <v>3981</v>
      </c>
      <c r="G2332" s="1">
        <v>40909.74291666667</v>
      </c>
    </row>
    <row r="2333" spans="1:8">
      <c r="A2333">
        <v>9.0489935846590797E+17</v>
      </c>
      <c r="B2333" t="s">
        <v>5134</v>
      </c>
      <c r="C2333" t="s">
        <v>10</v>
      </c>
      <c r="D2333" t="s">
        <v>3982</v>
      </c>
      <c r="E2333" t="s">
        <v>3983</v>
      </c>
      <c r="F2333" t="s">
        <v>782</v>
      </c>
      <c r="G2333" s="1">
        <v>42983.117974537039</v>
      </c>
      <c r="H2333" t="s">
        <v>564</v>
      </c>
    </row>
    <row r="2334" spans="1:8">
      <c r="A2334">
        <v>8.5664537817059699E+17</v>
      </c>
      <c r="B2334" t="s">
        <v>5134</v>
      </c>
      <c r="C2334" t="s">
        <v>10</v>
      </c>
      <c r="D2334" t="s">
        <v>3982</v>
      </c>
      <c r="E2334" t="s">
        <v>3984</v>
      </c>
      <c r="G2334" s="1">
        <v>42849.962361111109</v>
      </c>
    </row>
    <row r="2335" spans="1:8">
      <c r="A2335">
        <v>8.5151293231171904E+17</v>
      </c>
      <c r="B2335" t="s">
        <v>5134</v>
      </c>
      <c r="C2335" t="s">
        <v>10</v>
      </c>
      <c r="D2335" t="s">
        <v>3982</v>
      </c>
      <c r="E2335" t="s">
        <v>3985</v>
      </c>
      <c r="G2335" s="1">
        <v>42835.799513888887</v>
      </c>
    </row>
    <row r="2336" spans="1:8">
      <c r="A2336">
        <v>8.1158981155965696E+17</v>
      </c>
      <c r="B2336" t="s">
        <v>5135</v>
      </c>
      <c r="C2336" t="s">
        <v>41</v>
      </c>
      <c r="D2336" t="s">
        <v>3982</v>
      </c>
      <c r="E2336" t="s">
        <v>3986</v>
      </c>
      <c r="G2336" s="1">
        <v>42725.632685185185</v>
      </c>
    </row>
    <row r="2337" spans="1:8">
      <c r="A2337">
        <v>8.7213510938150899E+17</v>
      </c>
      <c r="B2337" t="s">
        <v>5134</v>
      </c>
      <c r="C2337" t="s">
        <v>41</v>
      </c>
      <c r="D2337" t="s">
        <v>3987</v>
      </c>
      <c r="E2337" t="s">
        <v>3988</v>
      </c>
      <c r="G2337" s="1">
        <v>42892.705879629626</v>
      </c>
    </row>
    <row r="2338" spans="1:8">
      <c r="A2338">
        <v>9.0268290571716595E+17</v>
      </c>
      <c r="B2338" t="s">
        <v>5135</v>
      </c>
      <c r="C2338" t="s">
        <v>7</v>
      </c>
      <c r="D2338" t="s">
        <v>3989</v>
      </c>
      <c r="E2338" t="s">
        <v>3990</v>
      </c>
      <c r="G2338" s="1">
        <v>42977.001736111109</v>
      </c>
    </row>
    <row r="2339" spans="1:8">
      <c r="A2339">
        <v>9.2409880614002995E+17</v>
      </c>
      <c r="B2339" t="s">
        <v>5134</v>
      </c>
      <c r="C2339" t="s">
        <v>7</v>
      </c>
      <c r="D2339" t="s">
        <v>3991</v>
      </c>
      <c r="E2339" t="s">
        <v>3992</v>
      </c>
      <c r="G2339" s="1">
        <v>43036.098356481481</v>
      </c>
    </row>
    <row r="2340" spans="1:8">
      <c r="A2340">
        <v>8.9801433636642803E+17</v>
      </c>
      <c r="B2340" t="s">
        <v>5134</v>
      </c>
      <c r="C2340" t="s">
        <v>18</v>
      </c>
      <c r="D2340" t="s">
        <v>3993</v>
      </c>
      <c r="E2340" t="s">
        <v>3994</v>
      </c>
      <c r="G2340" s="1">
        <v>42964.118935185186</v>
      </c>
    </row>
    <row r="2341" spans="1:8">
      <c r="A2341">
        <v>8.4502340650436595E+17</v>
      </c>
      <c r="B2341" t="s">
        <v>5134</v>
      </c>
      <c r="C2341" t="s">
        <v>18</v>
      </c>
      <c r="D2341" t="s">
        <v>3993</v>
      </c>
      <c r="E2341" t="s">
        <v>3995</v>
      </c>
      <c r="F2341" t="s">
        <v>3996</v>
      </c>
      <c r="G2341" s="1">
        <v>42817.891828703701</v>
      </c>
      <c r="H2341" t="s">
        <v>3997</v>
      </c>
    </row>
    <row r="2342" spans="1:8">
      <c r="A2342">
        <v>8.1162249163030106E+17</v>
      </c>
      <c r="B2342" t="s">
        <v>5134</v>
      </c>
      <c r="C2342" t="s">
        <v>18</v>
      </c>
      <c r="D2342" t="s">
        <v>3998</v>
      </c>
      <c r="E2342" t="s">
        <v>3999</v>
      </c>
      <c r="F2342" t="s">
        <v>2633</v>
      </c>
      <c r="G2342" s="1">
        <v>42725.722858796296</v>
      </c>
      <c r="H2342" t="s">
        <v>2634</v>
      </c>
    </row>
    <row r="2343" spans="1:8">
      <c r="A2343">
        <v>4.8420545076251802E+17</v>
      </c>
      <c r="B2343" t="s">
        <v>5135</v>
      </c>
      <c r="C2343" t="s">
        <v>15</v>
      </c>
      <c r="D2343" t="s">
        <v>4000</v>
      </c>
      <c r="E2343" t="s">
        <v>4001</v>
      </c>
      <c r="G2343" s="1">
        <v>41822.223958333336</v>
      </c>
    </row>
    <row r="2344" spans="1:8">
      <c r="A2344">
        <v>9.0464461154467405E+17</v>
      </c>
      <c r="B2344" t="s">
        <v>5134</v>
      </c>
      <c r="C2344" t="s">
        <v>10</v>
      </c>
      <c r="D2344" t="s">
        <v>4002</v>
      </c>
      <c r="E2344" t="s">
        <v>4003</v>
      </c>
      <c r="F2344" t="s">
        <v>4004</v>
      </c>
      <c r="G2344" s="1">
        <v>42982.415011574078</v>
      </c>
      <c r="H2344" t="s">
        <v>4005</v>
      </c>
    </row>
    <row r="2345" spans="1:8">
      <c r="A2345">
        <v>8.9542302775583501E+17</v>
      </c>
      <c r="B2345" t="s">
        <v>5134</v>
      </c>
      <c r="C2345" t="s">
        <v>41</v>
      </c>
      <c r="D2345" t="s">
        <v>4006</v>
      </c>
      <c r="E2345" t="s">
        <v>4007</v>
      </c>
      <c r="F2345" t="s">
        <v>3060</v>
      </c>
      <c r="G2345" s="1">
        <v>42956.968287037038</v>
      </c>
      <c r="H2345" t="s">
        <v>3061</v>
      </c>
    </row>
    <row r="2346" spans="1:8">
      <c r="A2346">
        <v>8.9334726111944205E+17</v>
      </c>
      <c r="B2346" t="s">
        <v>5134</v>
      </c>
      <c r="C2346" t="s">
        <v>15</v>
      </c>
      <c r="D2346" t="s">
        <v>4006</v>
      </c>
      <c r="E2346" t="s">
        <v>4008</v>
      </c>
      <c r="G2346" s="1">
        <v>42951.240266203706</v>
      </c>
    </row>
    <row r="2347" spans="1:8">
      <c r="A2347">
        <v>8.5812193443281702E+17</v>
      </c>
      <c r="B2347" t="s">
        <v>5134</v>
      </c>
      <c r="C2347" t="s">
        <v>18</v>
      </c>
      <c r="D2347" t="s">
        <v>4006</v>
      </c>
      <c r="E2347" t="s">
        <v>4009</v>
      </c>
      <c r="F2347" t="s">
        <v>3060</v>
      </c>
      <c r="G2347" s="1">
        <v>42854.036874999998</v>
      </c>
      <c r="H2347" t="s">
        <v>3061</v>
      </c>
    </row>
    <row r="2348" spans="1:8">
      <c r="A2348">
        <v>8.1560386703960397E+17</v>
      </c>
      <c r="B2348" t="s">
        <v>5135</v>
      </c>
      <c r="C2348" t="s">
        <v>15</v>
      </c>
      <c r="D2348" t="s">
        <v>4010</v>
      </c>
      <c r="E2348" t="s">
        <v>4011</v>
      </c>
      <c r="G2348" s="1">
        <v>42736.709363425929</v>
      </c>
    </row>
    <row r="2349" spans="1:8">
      <c r="A2349">
        <v>5.7834749075738598E+17</v>
      </c>
      <c r="B2349" t="s">
        <v>5135</v>
      </c>
      <c r="C2349" t="s">
        <v>15</v>
      </c>
      <c r="D2349" t="s">
        <v>4012</v>
      </c>
      <c r="E2349" t="s">
        <v>4013</v>
      </c>
      <c r="G2349" s="1">
        <v>42082.006493055553</v>
      </c>
    </row>
    <row r="2350" spans="1:8">
      <c r="A2350">
        <v>9.23301512259952E+17</v>
      </c>
      <c r="B2350" t="s">
        <v>5134</v>
      </c>
      <c r="C2350" t="s">
        <v>18</v>
      </c>
      <c r="D2350" t="s">
        <v>4014</v>
      </c>
      <c r="E2350" t="e">
        <f>Delta yes and you</f>
        <v>#NAME?</v>
      </c>
      <c r="G2350" s="1">
        <v>43033.898252314815</v>
      </c>
    </row>
    <row r="2351" spans="1:8">
      <c r="A2351">
        <v>9.22127443321872E+17</v>
      </c>
      <c r="B2351" t="s">
        <v>5134</v>
      </c>
      <c r="C2351" t="s">
        <v>7</v>
      </c>
      <c r="D2351" t="s">
        <v>4014</v>
      </c>
      <c r="E2351" t="s">
        <v>4015</v>
      </c>
      <c r="F2351" t="s">
        <v>150</v>
      </c>
      <c r="G2351" s="1">
        <v>43030.658437500002</v>
      </c>
      <c r="H2351" t="s">
        <v>151</v>
      </c>
    </row>
    <row r="2352" spans="1:8">
      <c r="A2352">
        <v>9.0183186146652902E+17</v>
      </c>
      <c r="B2352" t="s">
        <v>5134</v>
      </c>
      <c r="C2352" t="s">
        <v>10</v>
      </c>
      <c r="D2352" t="s">
        <v>4014</v>
      </c>
      <c r="E2352" t="s">
        <v>4016</v>
      </c>
      <c r="G2352" s="1">
        <v>42974.653298611112</v>
      </c>
    </row>
    <row r="2353" spans="1:8">
      <c r="A2353">
        <v>8.9507494390972403E+17</v>
      </c>
      <c r="B2353" t="s">
        <v>5135</v>
      </c>
      <c r="C2353" t="s">
        <v>18</v>
      </c>
      <c r="D2353" t="s">
        <v>4014</v>
      </c>
      <c r="E2353" t="s">
        <v>4017</v>
      </c>
      <c r="F2353" t="s">
        <v>1428</v>
      </c>
      <c r="G2353" s="1">
        <v>42956.007754629631</v>
      </c>
      <c r="H2353" t="s">
        <v>1429</v>
      </c>
    </row>
    <row r="2354" spans="1:8">
      <c r="A2354">
        <v>8.44694549163376E+17</v>
      </c>
      <c r="B2354" t="s">
        <v>5135</v>
      </c>
      <c r="C2354" t="s">
        <v>18</v>
      </c>
      <c r="D2354" t="s">
        <v>4014</v>
      </c>
      <c r="E2354" t="s">
        <v>4018</v>
      </c>
      <c r="F2354" t="s">
        <v>179</v>
      </c>
      <c r="G2354" s="1">
        <v>42816.984351851854</v>
      </c>
      <c r="H2354" t="s">
        <v>180</v>
      </c>
    </row>
    <row r="2355" spans="1:8">
      <c r="A2355">
        <v>8.5152527369472794E+17</v>
      </c>
      <c r="B2355" t="s">
        <v>5134</v>
      </c>
      <c r="C2355" t="s">
        <v>10</v>
      </c>
      <c r="D2355" t="s">
        <v>4019</v>
      </c>
      <c r="E2355" t="s">
        <v>4020</v>
      </c>
      <c r="G2355" s="1">
        <v>42835.833564814813</v>
      </c>
    </row>
    <row r="2356" spans="1:8">
      <c r="A2356">
        <v>8.6973613580679501E+17</v>
      </c>
      <c r="B2356" t="s">
        <v>5135</v>
      </c>
      <c r="C2356" t="s">
        <v>15</v>
      </c>
      <c r="D2356" t="s">
        <v>4021</v>
      </c>
      <c r="E2356" t="s">
        <v>4022</v>
      </c>
      <c r="G2356" s="1">
        <v>42886.085972222223</v>
      </c>
    </row>
    <row r="2357" spans="1:8">
      <c r="A2357">
        <v>8.6939551456695501E+17</v>
      </c>
      <c r="B2357" t="s">
        <v>5135</v>
      </c>
      <c r="C2357" t="s">
        <v>15</v>
      </c>
      <c r="D2357" t="s">
        <v>4021</v>
      </c>
      <c r="E2357" t="s">
        <v>4022</v>
      </c>
      <c r="G2357" s="1">
        <v>42885.14603009259</v>
      </c>
    </row>
    <row r="2358" spans="1:8">
      <c r="A2358">
        <v>8.5876673461821798E+17</v>
      </c>
      <c r="B2358" t="s">
        <v>5134</v>
      </c>
      <c r="C2358" t="s">
        <v>15</v>
      </c>
      <c r="D2358" t="s">
        <v>4023</v>
      </c>
      <c r="E2358" t="s">
        <v>4024</v>
      </c>
      <c r="G2358" s="1">
        <v>42855.816192129627</v>
      </c>
    </row>
    <row r="2359" spans="1:8">
      <c r="A2359">
        <v>9.2713644524407603E+17</v>
      </c>
      <c r="B2359" t="s">
        <v>5134</v>
      </c>
      <c r="C2359" t="s">
        <v>18</v>
      </c>
      <c r="D2359" t="s">
        <v>4025</v>
      </c>
      <c r="E2359" t="s">
        <v>4026</v>
      </c>
      <c r="G2359" s="1">
        <v>43044.48064814815</v>
      </c>
    </row>
    <row r="2360" spans="1:8">
      <c r="A2360">
        <v>9.1443130880959603E+17</v>
      </c>
      <c r="B2360" t="s">
        <v>5134</v>
      </c>
      <c r="C2360" t="s">
        <v>18</v>
      </c>
      <c r="D2360" t="s">
        <v>4025</v>
      </c>
      <c r="E2360" t="s">
        <v>4027</v>
      </c>
      <c r="G2360" s="1">
        <v>43009.42114583333</v>
      </c>
    </row>
    <row r="2361" spans="1:8">
      <c r="A2361">
        <v>9.0605660509072102E+17</v>
      </c>
      <c r="B2361" t="s">
        <v>5134</v>
      </c>
      <c r="C2361" t="s">
        <v>18</v>
      </c>
      <c r="D2361" t="s">
        <v>4025</v>
      </c>
      <c r="E2361" t="s">
        <v>4028</v>
      </c>
      <c r="F2361" t="s">
        <v>4029</v>
      </c>
      <c r="G2361" s="1">
        <v>42986.311377314814</v>
      </c>
      <c r="H2361" t="s">
        <v>4030</v>
      </c>
    </row>
    <row r="2362" spans="1:8">
      <c r="A2362">
        <v>8.8869566406608794E+17</v>
      </c>
      <c r="B2362" t="s">
        <v>5134</v>
      </c>
      <c r="C2362" t="s">
        <v>18</v>
      </c>
      <c r="D2362" t="s">
        <v>4025</v>
      </c>
      <c r="E2362" t="s">
        <v>4031</v>
      </c>
      <c r="G2362" s="1">
        <v>42938.404305555552</v>
      </c>
    </row>
    <row r="2363" spans="1:8">
      <c r="A2363">
        <v>8.8617558271900403E+17</v>
      </c>
      <c r="B2363" t="s">
        <v>5134</v>
      </c>
      <c r="C2363" t="s">
        <v>18</v>
      </c>
      <c r="D2363" t="s">
        <v>4025</v>
      </c>
      <c r="E2363" t="s">
        <v>4032</v>
      </c>
      <c r="G2363" s="1">
        <v>42931.450196759259</v>
      </c>
    </row>
    <row r="2364" spans="1:8">
      <c r="A2364">
        <v>8.6415734196033101E+17</v>
      </c>
      <c r="B2364" t="s">
        <v>5134</v>
      </c>
      <c r="C2364" t="s">
        <v>18</v>
      </c>
      <c r="D2364" t="s">
        <v>4025</v>
      </c>
      <c r="E2364" t="s">
        <v>4033</v>
      </c>
      <c r="G2364" s="1">
        <v>42870.691435185188</v>
      </c>
    </row>
    <row r="2365" spans="1:8">
      <c r="A2365">
        <v>8.5241687314032998E+17</v>
      </c>
      <c r="B2365" t="s">
        <v>5134</v>
      </c>
      <c r="C2365" t="s">
        <v>18</v>
      </c>
      <c r="D2365" t="s">
        <v>4025</v>
      </c>
      <c r="E2365" t="s">
        <v>4034</v>
      </c>
      <c r="G2365" s="1">
        <v>42838.293912037036</v>
      </c>
    </row>
    <row r="2366" spans="1:8">
      <c r="A2366">
        <v>7.8947089937639002E+17</v>
      </c>
      <c r="B2366" t="s">
        <v>5134</v>
      </c>
      <c r="C2366" t="s">
        <v>18</v>
      </c>
      <c r="D2366" t="s">
        <v>4025</v>
      </c>
      <c r="E2366" t="s">
        <v>4035</v>
      </c>
      <c r="G2366" s="1">
        <v>42664.59611111111</v>
      </c>
    </row>
    <row r="2367" spans="1:8">
      <c r="A2367">
        <v>7.8686123011997594E+17</v>
      </c>
      <c r="B2367" t="s">
        <v>5134</v>
      </c>
      <c r="C2367" t="s">
        <v>18</v>
      </c>
      <c r="D2367" t="s">
        <v>4025</v>
      </c>
      <c r="E2367" t="s">
        <v>4036</v>
      </c>
      <c r="G2367" s="1">
        <v>42657.394803240742</v>
      </c>
    </row>
    <row r="2368" spans="1:8">
      <c r="A2368">
        <v>7.6237478962963994E+17</v>
      </c>
      <c r="B2368" t="s">
        <v>5134</v>
      </c>
      <c r="C2368" t="s">
        <v>18</v>
      </c>
      <c r="D2368" t="s">
        <v>4025</v>
      </c>
      <c r="E2368" t="s">
        <v>4037</v>
      </c>
      <c r="G2368" s="1">
        <v>42589.825092592589</v>
      </c>
    </row>
    <row r="2369" spans="1:8">
      <c r="A2369">
        <v>6.8359923091780403E+17</v>
      </c>
      <c r="B2369" t="s">
        <v>5134</v>
      </c>
      <c r="C2369" t="s">
        <v>18</v>
      </c>
      <c r="D2369" t="s">
        <v>4025</v>
      </c>
      <c r="E2369" t="s">
        <v>4038</v>
      </c>
      <c r="G2369" s="1">
        <v>42372.445960648147</v>
      </c>
    </row>
    <row r="2370" spans="1:8">
      <c r="A2370">
        <v>5.3539442401739898E+17</v>
      </c>
      <c r="B2370" t="s">
        <v>5134</v>
      </c>
      <c r="C2370" t="s">
        <v>18</v>
      </c>
      <c r="D2370" t="s">
        <v>4025</v>
      </c>
      <c r="E2370" t="s">
        <v>4039</v>
      </c>
      <c r="G2370" s="1">
        <v>41963.47861111111</v>
      </c>
    </row>
    <row r="2371" spans="1:8">
      <c r="A2371">
        <v>4.35019994724696E+17</v>
      </c>
      <c r="B2371" t="s">
        <v>5134</v>
      </c>
      <c r="C2371" t="s">
        <v>18</v>
      </c>
      <c r="D2371" t="s">
        <v>4025</v>
      </c>
      <c r="E2371" t="s">
        <v>4040</v>
      </c>
      <c r="G2371" s="1">
        <v>41686.49795138889</v>
      </c>
    </row>
    <row r="2372" spans="1:8">
      <c r="A2372">
        <v>8.4934344218242995E+17</v>
      </c>
      <c r="B2372" t="s">
        <v>5134</v>
      </c>
      <c r="C2372" t="s">
        <v>7</v>
      </c>
      <c r="D2372" t="s">
        <v>4041</v>
      </c>
      <c r="E2372" t="s">
        <v>4042</v>
      </c>
      <c r="G2372" s="1">
        <v>42829.812858796293</v>
      </c>
    </row>
    <row r="2373" spans="1:8">
      <c r="A2373">
        <v>4.8525684504123302E+17</v>
      </c>
      <c r="B2373" t="s">
        <v>5135</v>
      </c>
      <c r="C2373" t="s">
        <v>7</v>
      </c>
      <c r="D2373" t="s">
        <v>4041</v>
      </c>
      <c r="E2373" t="e">
        <f>_xlfn.SINGLE(comeroundtheway _xlfn.SINGLE(AmericanAir _xlfn.SINGLE(TitosVodka deserves to be found.  Served on both _xlfn.SINGLE(AmericanAir and _xlfn.SINGLE(USAirways)))))</f>
        <v>#NAME?</v>
      </c>
      <c r="F2373" t="s">
        <v>4043</v>
      </c>
      <c r="G2373" s="1">
        <v>41825.125254629631</v>
      </c>
      <c r="H2373" t="s">
        <v>708</v>
      </c>
    </row>
    <row r="2374" spans="1:8">
      <c r="A2374">
        <v>8.1180237120660595E+17</v>
      </c>
      <c r="B2374" t="s">
        <v>5134</v>
      </c>
      <c r="C2374" t="s">
        <v>18</v>
      </c>
      <c r="D2374" t="s">
        <v>4044</v>
      </c>
      <c r="E2374" t="s">
        <v>675</v>
      </c>
      <c r="G2374" s="1">
        <v>42726.219236111108</v>
      </c>
    </row>
    <row r="2375" spans="1:8">
      <c r="A2375">
        <v>8.1190114200736499E+17</v>
      </c>
      <c r="B2375" t="s">
        <v>5134</v>
      </c>
      <c r="C2375" t="s">
        <v>18</v>
      </c>
      <c r="D2375" t="s">
        <v>4045</v>
      </c>
      <c r="E2375" t="s">
        <v>4046</v>
      </c>
      <c r="G2375" s="1">
        <v>42726.491793981484</v>
      </c>
    </row>
    <row r="2376" spans="1:8">
      <c r="A2376">
        <v>8.1029372179108595E+17</v>
      </c>
      <c r="B2376" t="s">
        <v>5134</v>
      </c>
      <c r="C2376" t="s">
        <v>18</v>
      </c>
      <c r="D2376" t="s">
        <v>4047</v>
      </c>
      <c r="E2376" t="s">
        <v>4048</v>
      </c>
      <c r="G2376" s="1">
        <v>42722.056157407409</v>
      </c>
    </row>
    <row r="2377" spans="1:8">
      <c r="A2377">
        <v>4.0733099162025498E+17</v>
      </c>
      <c r="B2377" t="s">
        <v>5134</v>
      </c>
      <c r="C2377" t="s">
        <v>41</v>
      </c>
      <c r="D2377" t="s">
        <v>4047</v>
      </c>
      <c r="E2377" t="s">
        <v>4049</v>
      </c>
      <c r="G2377" s="1">
        <v>41610.090856481482</v>
      </c>
    </row>
    <row r="2378" spans="1:8">
      <c r="A2378">
        <v>7.4286278109606694E+17</v>
      </c>
      <c r="B2378" t="s">
        <v>5135</v>
      </c>
      <c r="C2378" t="s">
        <v>7</v>
      </c>
      <c r="D2378" t="s">
        <v>4050</v>
      </c>
      <c r="E2378" t="s">
        <v>4051</v>
      </c>
      <c r="G2378" s="1">
        <v>42535.982210648152</v>
      </c>
    </row>
    <row r="2379" spans="1:8">
      <c r="A2379">
        <v>9.2268338461841805E+17</v>
      </c>
      <c r="B2379" t="s">
        <v>5135</v>
      </c>
      <c r="C2379" t="s">
        <v>15</v>
      </c>
      <c r="D2379" t="s">
        <v>4052</v>
      </c>
      <c r="E2379" t="s">
        <v>4053</v>
      </c>
      <c r="G2379" s="1">
        <v>43032.192546296297</v>
      </c>
    </row>
    <row r="2380" spans="1:8">
      <c r="A2380">
        <v>8.8706977012153101E+17</v>
      </c>
      <c r="B2380" t="s">
        <v>5134</v>
      </c>
      <c r="C2380" t="s">
        <v>18</v>
      </c>
      <c r="D2380" t="s">
        <v>4054</v>
      </c>
      <c r="E2380" t="s">
        <v>4055</v>
      </c>
      <c r="G2380" s="1">
        <v>42933.917685185188</v>
      </c>
    </row>
    <row r="2381" spans="1:8">
      <c r="A2381">
        <v>8.8636219888846797E+17</v>
      </c>
      <c r="B2381" t="s">
        <v>5134</v>
      </c>
      <c r="C2381" t="s">
        <v>18</v>
      </c>
      <c r="D2381" t="s">
        <v>4054</v>
      </c>
      <c r="E2381" t="s">
        <v>4056</v>
      </c>
      <c r="F2381" t="s">
        <v>940</v>
      </c>
      <c r="G2381" s="1">
        <v>42931.965162037035</v>
      </c>
      <c r="H2381" t="s">
        <v>941</v>
      </c>
    </row>
    <row r="2382" spans="1:8">
      <c r="A2382">
        <v>9.1389849388174502E+17</v>
      </c>
      <c r="B2382" t="s">
        <v>5134</v>
      </c>
      <c r="C2382" t="s">
        <v>7</v>
      </c>
      <c r="D2382" t="s">
        <v>4057</v>
      </c>
      <c r="E2382" t="e">
        <f>AmericanAir by far Worst run business in America</f>
        <v>#NAME?</v>
      </c>
      <c r="G2382" s="1">
        <v>43007.950868055559</v>
      </c>
    </row>
    <row r="2383" spans="1:8">
      <c r="A2383">
        <v>8.5146978405525901E+17</v>
      </c>
      <c r="B2383" t="s">
        <v>5135</v>
      </c>
      <c r="C2383" t="s">
        <v>10</v>
      </c>
      <c r="D2383" t="s">
        <v>4058</v>
      </c>
      <c r="E2383" t="s">
        <v>4059</v>
      </c>
      <c r="G2383" s="1">
        <v>42835.680439814816</v>
      </c>
    </row>
    <row r="2384" spans="1:8">
      <c r="A2384">
        <v>7.8878000051437504E+17</v>
      </c>
      <c r="B2384" t="s">
        <v>5134</v>
      </c>
      <c r="C2384" t="s">
        <v>7</v>
      </c>
      <c r="D2384" t="s">
        <v>4060</v>
      </c>
      <c r="E2384" t="s">
        <v>4061</v>
      </c>
      <c r="G2384" s="1">
        <v>42662.68959490741</v>
      </c>
    </row>
    <row r="2385" spans="1:8">
      <c r="A2385">
        <v>8.7208515212144205E+17</v>
      </c>
      <c r="B2385" t="s">
        <v>5134</v>
      </c>
      <c r="C2385" t="s">
        <v>18</v>
      </c>
      <c r="D2385" t="s">
        <v>4062</v>
      </c>
      <c r="E2385" t="s">
        <v>4063</v>
      </c>
      <c r="G2385" s="1">
        <v>42892.568020833336</v>
      </c>
    </row>
    <row r="2386" spans="1:8">
      <c r="A2386">
        <v>8.9753671493935104E+17</v>
      </c>
      <c r="B2386" t="s">
        <v>5134</v>
      </c>
      <c r="C2386" t="s">
        <v>15</v>
      </c>
      <c r="D2386" t="s">
        <v>4064</v>
      </c>
      <c r="E2386" t="s">
        <v>4065</v>
      </c>
      <c r="G2386" s="1">
        <v>42962.800949074073</v>
      </c>
    </row>
    <row r="2387" spans="1:8">
      <c r="A2387">
        <v>8.8687711395708902E+17</v>
      </c>
      <c r="B2387" t="s">
        <v>5134</v>
      </c>
      <c r="C2387" t="s">
        <v>18</v>
      </c>
      <c r="D2387" t="s">
        <v>4066</v>
      </c>
      <c r="E2387" t="e">
        <f>_xlfn.SINGLE(SamualAdams1776 _xlfn.SINGLE(dgraz007 _xlfn.SINGLE(AnnCoulter _xlfn.SINGLE(Delta Cunt))))</f>
        <v>#NAME?</v>
      </c>
      <c r="G2387" s="1">
        <v>42933.386064814818</v>
      </c>
    </row>
    <row r="2388" spans="1:8">
      <c r="A2388">
        <v>8.4259431734449306E+17</v>
      </c>
      <c r="B2388" t="s">
        <v>5134</v>
      </c>
      <c r="C2388" t="s">
        <v>7</v>
      </c>
      <c r="D2388" t="s">
        <v>4067</v>
      </c>
      <c r="E2388" t="e">
        <f>_xlfn.SINGLE(sdbuccia _xlfn.SINGLE(AmericanAir _xlfn.SINGLE(billboules nor mine.)))</f>
        <v>#NAME?</v>
      </c>
      <c r="G2388" s="1">
        <v>42811.188819444447</v>
      </c>
    </row>
    <row r="2389" spans="1:8">
      <c r="A2389">
        <v>8.5150522271122202E+17</v>
      </c>
      <c r="B2389" t="s">
        <v>5134</v>
      </c>
      <c r="C2389" t="s">
        <v>10</v>
      </c>
      <c r="D2389" t="s">
        <v>4068</v>
      </c>
      <c r="E2389" t="s">
        <v>933</v>
      </c>
      <c r="G2389" s="1">
        <v>42835.778229166666</v>
      </c>
    </row>
    <row r="2390" spans="1:8">
      <c r="A2390">
        <v>8.5146501456112397E+17</v>
      </c>
      <c r="B2390" t="s">
        <v>5134</v>
      </c>
      <c r="C2390" t="s">
        <v>10</v>
      </c>
      <c r="D2390" t="s">
        <v>4068</v>
      </c>
      <c r="E2390" t="s">
        <v>4069</v>
      </c>
      <c r="G2390" s="1">
        <v>42835.667280092595</v>
      </c>
    </row>
    <row r="2391" spans="1:8">
      <c r="A2391">
        <v>8.5768296139898803E+17</v>
      </c>
      <c r="B2391" t="s">
        <v>5134</v>
      </c>
      <c r="C2391" t="s">
        <v>10</v>
      </c>
      <c r="D2391" t="s">
        <v>4070</v>
      </c>
      <c r="E2391" t="e">
        <f>_xlfn.SINGLE(kpettip1 _xlfn.SINGLE(united Huh? your arguments are becoming more senseless by the minute. Sorry.))</f>
        <v>#NAME?</v>
      </c>
      <c r="G2391" s="1">
        <v>42852.825543981482</v>
      </c>
    </row>
    <row r="2392" spans="1:8">
      <c r="A2392">
        <v>7.12188199666208E+17</v>
      </c>
      <c r="B2392" t="s">
        <v>5134</v>
      </c>
      <c r="C2392" t="s">
        <v>7</v>
      </c>
      <c r="D2392" t="s">
        <v>4071</v>
      </c>
      <c r="E2392" t="s">
        <v>4072</v>
      </c>
      <c r="G2392" s="1">
        <v>42451.336493055554</v>
      </c>
    </row>
    <row r="2393" spans="1:8">
      <c r="A2393">
        <v>8.2400792865492506E+17</v>
      </c>
      <c r="B2393" t="s">
        <v>5135</v>
      </c>
      <c r="C2393" t="s">
        <v>38</v>
      </c>
      <c r="D2393" t="s">
        <v>4073</v>
      </c>
      <c r="E2393" t="s">
        <v>4074</v>
      </c>
      <c r="F2393" t="s">
        <v>265</v>
      </c>
      <c r="G2393" s="1">
        <v>42759.90016203704</v>
      </c>
      <c r="H2393" t="s">
        <v>266</v>
      </c>
    </row>
    <row r="2394" spans="1:8">
      <c r="A2394">
        <v>9.2030728379978906E+17</v>
      </c>
      <c r="B2394" t="s">
        <v>5134</v>
      </c>
      <c r="C2394" t="s">
        <v>41</v>
      </c>
      <c r="D2394" t="s">
        <v>4075</v>
      </c>
      <c r="E2394" t="s">
        <v>4076</v>
      </c>
      <c r="G2394" s="1">
        <v>43025.635752314818</v>
      </c>
    </row>
    <row r="2395" spans="1:8">
      <c r="A2395">
        <v>9.0267995373240294E+17</v>
      </c>
      <c r="B2395" t="s">
        <v>5134</v>
      </c>
      <c r="C2395" t="s">
        <v>15</v>
      </c>
      <c r="D2395" t="s">
        <v>4077</v>
      </c>
      <c r="E2395" t="s">
        <v>4078</v>
      </c>
      <c r="G2395" s="1">
        <v>42976.993587962963</v>
      </c>
    </row>
    <row r="2396" spans="1:8">
      <c r="A2396">
        <v>8.51896713870704E+17</v>
      </c>
      <c r="B2396" t="s">
        <v>5134</v>
      </c>
      <c r="C2396" t="s">
        <v>10</v>
      </c>
      <c r="D2396" t="s">
        <v>4077</v>
      </c>
      <c r="E2396" t="e">
        <f>_xlfn.SINGLE(ABC _xlfn.SINGLE(united Wow just Wow))</f>
        <v>#NAME?</v>
      </c>
      <c r="G2396" s="1">
        <v>42836.858541666668</v>
      </c>
    </row>
    <row r="2397" spans="1:8">
      <c r="A2397">
        <v>8.5153127539960998E+17</v>
      </c>
      <c r="B2397" t="s">
        <v>5134</v>
      </c>
      <c r="C2397" t="s">
        <v>10</v>
      </c>
      <c r="D2397" t="s">
        <v>4079</v>
      </c>
      <c r="E2397" t="s">
        <v>4080</v>
      </c>
      <c r="G2397" s="1">
        <v>42835.850127314814</v>
      </c>
    </row>
    <row r="2398" spans="1:8">
      <c r="A2398">
        <v>6.6670601949862694E+17</v>
      </c>
      <c r="B2398" t="s">
        <v>5134</v>
      </c>
      <c r="C2398" t="s">
        <v>15</v>
      </c>
      <c r="D2398" t="s">
        <v>4081</v>
      </c>
      <c r="E2398" t="s">
        <v>4082</v>
      </c>
      <c r="G2398" s="1">
        <v>42325.829583333332</v>
      </c>
    </row>
    <row r="2399" spans="1:8">
      <c r="A2399">
        <v>8.4608327617959104E+17</v>
      </c>
      <c r="B2399" t="s">
        <v>5134</v>
      </c>
      <c r="C2399" t="s">
        <v>10</v>
      </c>
      <c r="D2399" t="s">
        <v>4083</v>
      </c>
      <c r="E2399" t="s">
        <v>4084</v>
      </c>
      <c r="F2399" t="s">
        <v>672</v>
      </c>
      <c r="G2399" s="1">
        <v>42820.816516203704</v>
      </c>
      <c r="H2399" t="s">
        <v>673</v>
      </c>
    </row>
    <row r="2400" spans="1:8">
      <c r="A2400">
        <v>7.4711722050591104E+17</v>
      </c>
      <c r="B2400" t="s">
        <v>5134</v>
      </c>
      <c r="C2400" t="s">
        <v>7</v>
      </c>
      <c r="D2400" t="s">
        <v>4085</v>
      </c>
      <c r="E2400" t="s">
        <v>4086</v>
      </c>
      <c r="G2400" s="1">
        <v>42547.722222222219</v>
      </c>
    </row>
    <row r="2401" spans="1:7">
      <c r="A2401">
        <v>7.4709353893700403E+17</v>
      </c>
      <c r="B2401" t="s">
        <v>5135</v>
      </c>
      <c r="C2401" t="s">
        <v>10</v>
      </c>
      <c r="D2401" t="s">
        <v>4085</v>
      </c>
      <c r="E2401" t="s">
        <v>4087</v>
      </c>
      <c r="G2401" s="1">
        <v>42547.656875000001</v>
      </c>
    </row>
    <row r="2402" spans="1:7">
      <c r="A2402">
        <v>4.09864254464872E+17</v>
      </c>
      <c r="B2402" t="s">
        <v>5134</v>
      </c>
      <c r="C2402" t="s">
        <v>18</v>
      </c>
      <c r="D2402" t="s">
        <v>4085</v>
      </c>
      <c r="E2402" t="s">
        <v>4088</v>
      </c>
      <c r="G2402" s="1">
        <v>41617.081331018519</v>
      </c>
    </row>
    <row r="2403" spans="1:7">
      <c r="A2403">
        <v>3.9177977753714598E+17</v>
      </c>
      <c r="B2403" t="s">
        <v>5134</v>
      </c>
      <c r="C2403" t="s">
        <v>7</v>
      </c>
      <c r="D2403" t="s">
        <v>4085</v>
      </c>
      <c r="E2403" t="s">
        <v>4089</v>
      </c>
      <c r="G2403" s="1">
        <v>41567.177685185183</v>
      </c>
    </row>
    <row r="2404" spans="1:7">
      <c r="A2404">
        <v>8.6056067035756096E+17</v>
      </c>
      <c r="B2404" t="s">
        <v>5134</v>
      </c>
      <c r="C2404" t="s">
        <v>18</v>
      </c>
      <c r="D2404" t="s">
        <v>4090</v>
      </c>
      <c r="E2404" t="e">
        <f>_xlfn.SINGLE(xeni _xlfn.SINGLE(Delta there has to be a better way than overselling.))</f>
        <v>#NAME?</v>
      </c>
      <c r="G2404" s="1">
        <v>42860.766504629632</v>
      </c>
    </row>
    <row r="2405" spans="1:7">
      <c r="A2405">
        <v>9.1960627973953101E+17</v>
      </c>
      <c r="B2405" t="s">
        <v>5134</v>
      </c>
      <c r="C2405" t="s">
        <v>7</v>
      </c>
      <c r="D2405" t="s">
        <v>4091</v>
      </c>
      <c r="E2405" t="s">
        <v>4092</v>
      </c>
      <c r="G2405" s="1">
        <v>43023.701354166667</v>
      </c>
    </row>
    <row r="2406" spans="1:7">
      <c r="A2406">
        <v>8.6167440162387904E+17</v>
      </c>
      <c r="B2406" t="s">
        <v>5134</v>
      </c>
      <c r="C2406" t="s">
        <v>15</v>
      </c>
      <c r="D2406" t="s">
        <v>4093</v>
      </c>
      <c r="E2406" t="s">
        <v>4094</v>
      </c>
      <c r="G2406" s="1">
        <v>42863.839826388888</v>
      </c>
    </row>
    <row r="2407" spans="1:7">
      <c r="A2407">
        <v>8.6154382023984704E+17</v>
      </c>
      <c r="B2407" t="s">
        <v>5134</v>
      </c>
      <c r="C2407" t="s">
        <v>15</v>
      </c>
      <c r="D2407" t="s">
        <v>4093</v>
      </c>
      <c r="E2407" t="s">
        <v>4095</v>
      </c>
      <c r="G2407" s="1">
        <v>42863.479490740741</v>
      </c>
    </row>
    <row r="2408" spans="1:7">
      <c r="A2408">
        <v>8.61542239918448E+17</v>
      </c>
      <c r="B2408" t="s">
        <v>5134</v>
      </c>
      <c r="C2408" t="s">
        <v>15</v>
      </c>
      <c r="D2408" t="s">
        <v>4093</v>
      </c>
      <c r="E2408" t="s">
        <v>4096</v>
      </c>
      <c r="G2408" s="1">
        <v>42863.475127314814</v>
      </c>
    </row>
    <row r="2409" spans="1:7">
      <c r="A2409">
        <v>8.6151070891093094E+17</v>
      </c>
      <c r="B2409" t="s">
        <v>5134</v>
      </c>
      <c r="C2409" t="s">
        <v>15</v>
      </c>
      <c r="D2409" t="s">
        <v>4093</v>
      </c>
      <c r="E2409" t="s">
        <v>4097</v>
      </c>
      <c r="G2409" s="1">
        <v>42863.388113425928</v>
      </c>
    </row>
    <row r="2410" spans="1:7">
      <c r="A2410">
        <v>7.8193877284999104E+17</v>
      </c>
      <c r="B2410" t="s">
        <v>5134</v>
      </c>
      <c r="C2410" t="s">
        <v>15</v>
      </c>
      <c r="D2410" t="s">
        <v>4093</v>
      </c>
      <c r="E2410" t="s">
        <v>4098</v>
      </c>
      <c r="G2410" s="1">
        <v>42643.811400462961</v>
      </c>
    </row>
    <row r="2411" spans="1:7">
      <c r="A2411">
        <v>7.7789888271805197E+17</v>
      </c>
      <c r="B2411" t="s">
        <v>5134</v>
      </c>
      <c r="C2411" t="s">
        <v>15</v>
      </c>
      <c r="D2411" t="s">
        <v>4093</v>
      </c>
      <c r="E2411" t="e">
        <f>_xlfn.SINGLE(SouthwestAir), when will flights for may-_xlfn.SINGLE(June be available?)</f>
        <v>#NAME?</v>
      </c>
      <c r="G2411" s="1">
        <v>42632.663425925923</v>
      </c>
    </row>
    <row r="2412" spans="1:7">
      <c r="A2412">
        <v>6.9513441065228198E+17</v>
      </c>
      <c r="B2412" t="s">
        <v>5134</v>
      </c>
      <c r="C2412" t="s">
        <v>15</v>
      </c>
      <c r="D2412" t="s">
        <v>4093</v>
      </c>
      <c r="E2412" t="e">
        <f>SouthwestAir is there a way to combine Rapid Rewards points and travel funds? would we have to call a representative to book This way?</f>
        <v>#NAME?</v>
      </c>
      <c r="G2412" s="1">
        <v>42404.277002314811</v>
      </c>
    </row>
    <row r="2413" spans="1:7">
      <c r="A2413">
        <v>6.62661884202496E+17</v>
      </c>
      <c r="B2413" t="s">
        <v>5135</v>
      </c>
      <c r="C2413" t="s">
        <v>15</v>
      </c>
      <c r="D2413" t="s">
        <v>4093</v>
      </c>
      <c r="E2413" t="e">
        <f>SouthwestAir Why are only select Austin to san Jose flights cancelled?</f>
        <v>#NAME?</v>
      </c>
      <c r="G2413" s="1">
        <v>42314.669895833336</v>
      </c>
    </row>
    <row r="2414" spans="1:7">
      <c r="A2414">
        <v>6.0320966642476595E+17</v>
      </c>
      <c r="B2414" t="s">
        <v>5134</v>
      </c>
      <c r="C2414" t="s">
        <v>15</v>
      </c>
      <c r="D2414" t="s">
        <v>4093</v>
      </c>
      <c r="E2414" t="s">
        <v>4099</v>
      </c>
      <c r="G2414" s="1">
        <v>42150.613032407404</v>
      </c>
    </row>
    <row r="2415" spans="1:7">
      <c r="A2415">
        <v>8.56149144964128E+17</v>
      </c>
      <c r="B2415" t="s">
        <v>5134</v>
      </c>
      <c r="C2415" t="s">
        <v>7</v>
      </c>
      <c r="D2415" t="s">
        <v>4100</v>
      </c>
      <c r="E2415" t="e">
        <f>AmericanAir \u2764\ufe0f\U0001f389\U0001f648</f>
        <v>#NAME?</v>
      </c>
      <c r="G2415" s="1">
        <v>42848.59302083333</v>
      </c>
    </row>
    <row r="2416" spans="1:7">
      <c r="A2416">
        <v>8.5119473069633101E+17</v>
      </c>
      <c r="B2416" t="s">
        <v>5134</v>
      </c>
      <c r="C2416" t="s">
        <v>41</v>
      </c>
      <c r="D2416" t="s">
        <v>4100</v>
      </c>
      <c r="E2416" t="s">
        <v>4101</v>
      </c>
      <c r="G2416" s="1">
        <v>42834.921435185184</v>
      </c>
    </row>
    <row r="2417" spans="1:8">
      <c r="A2417">
        <v>5.09468017923592E+17</v>
      </c>
      <c r="B2417" t="s">
        <v>5134</v>
      </c>
      <c r="C2417" t="s">
        <v>15</v>
      </c>
      <c r="D2417" t="s">
        <v>4093</v>
      </c>
      <c r="E2417" t="s">
        <v>4102</v>
      </c>
      <c r="G2417" s="1">
        <v>41891.935358796298</v>
      </c>
    </row>
    <row r="2418" spans="1:8">
      <c r="A2418">
        <v>5.3977078638327302E+17</v>
      </c>
      <c r="B2418" t="s">
        <v>5134</v>
      </c>
      <c r="C2418" t="s">
        <v>41</v>
      </c>
      <c r="D2418" t="s">
        <v>4103</v>
      </c>
      <c r="E2418" t="s">
        <v>4104</v>
      </c>
      <c r="G2418" s="1">
        <v>41975.555069444446</v>
      </c>
    </row>
    <row r="2419" spans="1:8">
      <c r="A2419">
        <v>8.5255427102338598E+17</v>
      </c>
      <c r="B2419" t="s">
        <v>5134</v>
      </c>
      <c r="C2419" t="s">
        <v>10</v>
      </c>
      <c r="D2419" t="s">
        <v>4105</v>
      </c>
      <c r="E2419" t="s">
        <v>4106</v>
      </c>
      <c r="G2419" s="1">
        <v>42838.673055555555</v>
      </c>
    </row>
    <row r="2420" spans="1:8">
      <c r="A2420">
        <v>5.6162218716601901E+17</v>
      </c>
      <c r="B2420" t="s">
        <v>5134</v>
      </c>
      <c r="C2420" t="s">
        <v>7</v>
      </c>
      <c r="D2420" t="s">
        <v>4107</v>
      </c>
      <c r="E2420" t="s">
        <v>4108</v>
      </c>
      <c r="G2420" s="1">
        <v>42035.853449074071</v>
      </c>
    </row>
    <row r="2421" spans="1:8">
      <c r="A2421">
        <v>8.2217578784339494E+17</v>
      </c>
      <c r="B2421" t="s">
        <v>5134</v>
      </c>
      <c r="C2421" t="s">
        <v>18</v>
      </c>
      <c r="D2421" t="s">
        <v>4109</v>
      </c>
      <c r="E2421" t="s">
        <v>4110</v>
      </c>
      <c r="G2421" s="1">
        <v>42754.844409722224</v>
      </c>
    </row>
    <row r="2422" spans="1:8">
      <c r="A2422">
        <v>7.4617506388025306E+17</v>
      </c>
      <c r="B2422" t="s">
        <v>5134</v>
      </c>
      <c r="C2422" t="s">
        <v>7</v>
      </c>
      <c r="D2422" t="s">
        <v>4111</v>
      </c>
      <c r="E2422" t="s">
        <v>4112</v>
      </c>
      <c r="G2422" s="1">
        <v>42545.122372685182</v>
      </c>
    </row>
    <row r="2423" spans="1:8">
      <c r="A2423">
        <v>8.866232769608E+17</v>
      </c>
      <c r="B2423" t="s">
        <v>5134</v>
      </c>
      <c r="C2423" t="s">
        <v>7</v>
      </c>
      <c r="D2423" t="s">
        <v>4113</v>
      </c>
      <c r="E2423" t="e">
        <f>_xlfn.SINGLE(AmericanAir _xlfn.SINGLE(AmericanAir noon seems unlikely as they are deplaning us now...))</f>
        <v>#NAME?</v>
      </c>
      <c r="G2423" s="1">
        <v>42932.685601851852</v>
      </c>
    </row>
    <row r="2424" spans="1:8">
      <c r="A2424">
        <v>8.8661851941210099E+17</v>
      </c>
      <c r="B2424" t="s">
        <v>5134</v>
      </c>
      <c r="C2424" t="s">
        <v>7</v>
      </c>
      <c r="D2424" t="s">
        <v>4113</v>
      </c>
      <c r="E2424" t="s">
        <v>4114</v>
      </c>
      <c r="F2424" t="s">
        <v>144</v>
      </c>
      <c r="G2424" s="1">
        <v>42932.672476851854</v>
      </c>
      <c r="H2424" t="s">
        <v>145</v>
      </c>
    </row>
    <row r="2425" spans="1:8">
      <c r="A2425">
        <v>8.1135354269918797E+17</v>
      </c>
      <c r="B2425" t="s">
        <v>5135</v>
      </c>
      <c r="C2425" t="s">
        <v>7</v>
      </c>
      <c r="D2425" t="s">
        <v>4113</v>
      </c>
      <c r="E2425" t="s">
        <v>4115</v>
      </c>
      <c r="F2425" t="s">
        <v>144</v>
      </c>
      <c r="G2425" s="1">
        <v>42724.980706018519</v>
      </c>
      <c r="H2425" t="s">
        <v>145</v>
      </c>
    </row>
    <row r="2426" spans="1:8">
      <c r="A2426">
        <v>6.3173262527984794E+17</v>
      </c>
      <c r="B2426" t="s">
        <v>5135</v>
      </c>
      <c r="C2426" t="s">
        <v>7</v>
      </c>
      <c r="D2426" t="s">
        <v>4113</v>
      </c>
      <c r="E2426" t="s">
        <v>4116</v>
      </c>
      <c r="G2426" s="1">
        <v>42229.321400462963</v>
      </c>
    </row>
    <row r="2427" spans="1:8">
      <c r="A2427">
        <v>6.2686730419482995E+17</v>
      </c>
      <c r="B2427" t="s">
        <v>5134</v>
      </c>
      <c r="C2427" t="s">
        <v>7</v>
      </c>
      <c r="D2427" t="s">
        <v>4113</v>
      </c>
      <c r="E2427" t="s">
        <v>4117</v>
      </c>
      <c r="G2427" s="1">
        <v>42215.895671296297</v>
      </c>
    </row>
    <row r="2428" spans="1:8">
      <c r="A2428">
        <v>5.89827534549712E+17</v>
      </c>
      <c r="B2428" t="s">
        <v>5135</v>
      </c>
      <c r="C2428" t="s">
        <v>7</v>
      </c>
      <c r="D2428" t="s">
        <v>4113</v>
      </c>
      <c r="E2428" t="s">
        <v>4118</v>
      </c>
      <c r="G2428" s="1">
        <v>42113.685381944444</v>
      </c>
    </row>
    <row r="2429" spans="1:8">
      <c r="A2429">
        <v>5.6525402967745299E+17</v>
      </c>
      <c r="B2429" t="s">
        <v>5135</v>
      </c>
      <c r="C2429" t="s">
        <v>7</v>
      </c>
      <c r="D2429" t="s">
        <v>4113</v>
      </c>
      <c r="E2429" t="s">
        <v>4119</v>
      </c>
      <c r="G2429" s="1">
        <v>42045.875428240739</v>
      </c>
    </row>
    <row r="2430" spans="1:8">
      <c r="A2430">
        <v>5.6268619843582298E+17</v>
      </c>
      <c r="B2430" t="s">
        <v>5135</v>
      </c>
      <c r="C2430" t="s">
        <v>7</v>
      </c>
      <c r="D2430" t="s">
        <v>4113</v>
      </c>
      <c r="E2430" t="s">
        <v>4120</v>
      </c>
      <c r="G2430" s="1">
        <v>42038.789560185185</v>
      </c>
    </row>
    <row r="2431" spans="1:8">
      <c r="A2431">
        <v>4.27128794806104E+17</v>
      </c>
      <c r="B2431" t="s">
        <v>5135</v>
      </c>
      <c r="C2431" t="s">
        <v>7</v>
      </c>
      <c r="D2431" t="s">
        <v>4113</v>
      </c>
      <c r="E2431" t="s">
        <v>4121</v>
      </c>
      <c r="G2431" s="1">
        <v>41664.722395833334</v>
      </c>
    </row>
    <row r="2432" spans="1:8">
      <c r="A2432">
        <v>4.0365310381760499E+17</v>
      </c>
      <c r="B2432" t="s">
        <v>5134</v>
      </c>
      <c r="C2432" t="s">
        <v>18</v>
      </c>
      <c r="D2432" t="s">
        <v>4113</v>
      </c>
      <c r="E2432" t="s">
        <v>4122</v>
      </c>
      <c r="G2432" s="1">
        <v>41599.941828703704</v>
      </c>
    </row>
    <row r="2433" spans="1:8">
      <c r="A2433">
        <v>4.0144362720305101E+17</v>
      </c>
      <c r="B2433" t="s">
        <v>5134</v>
      </c>
      <c r="C2433" t="s">
        <v>7</v>
      </c>
      <c r="D2433" t="s">
        <v>4113</v>
      </c>
      <c r="E2433" t="s">
        <v>4123</v>
      </c>
      <c r="G2433" s="1">
        <v>41593.844826388886</v>
      </c>
    </row>
    <row r="2434" spans="1:8">
      <c r="A2434">
        <v>7.4643714833364096E+17</v>
      </c>
      <c r="B2434" t="s">
        <v>5134</v>
      </c>
      <c r="C2434" t="s">
        <v>18</v>
      </c>
      <c r="D2434" t="s">
        <v>4124</v>
      </c>
      <c r="E2434" t="s">
        <v>4125</v>
      </c>
      <c r="F2434" t="s">
        <v>4126</v>
      </c>
      <c r="G2434" s="1">
        <v>42545.845578703702</v>
      </c>
      <c r="H2434" t="s">
        <v>4127</v>
      </c>
    </row>
    <row r="2435" spans="1:8">
      <c r="A2435">
        <v>6.1925149585103603E+17</v>
      </c>
      <c r="B2435" t="s">
        <v>5134</v>
      </c>
      <c r="C2435" t="s">
        <v>18</v>
      </c>
      <c r="D2435" t="s">
        <v>4124</v>
      </c>
      <c r="E2435" t="s">
        <v>4128</v>
      </c>
      <c r="G2435" s="1">
        <v>42194.880046296297</v>
      </c>
    </row>
    <row r="2436" spans="1:8">
      <c r="A2436">
        <v>8.4440206308591206E+17</v>
      </c>
      <c r="B2436" t="s">
        <v>5134</v>
      </c>
      <c r="C2436" t="s">
        <v>18</v>
      </c>
      <c r="D2436" t="s">
        <v>4129</v>
      </c>
      <c r="E2436" t="s">
        <v>4130</v>
      </c>
      <c r="G2436" s="1">
        <v>42816.177245370367</v>
      </c>
    </row>
    <row r="2437" spans="1:8">
      <c r="A2437">
        <v>8.1417078472157094E+17</v>
      </c>
      <c r="B2437" t="s">
        <v>5135</v>
      </c>
      <c r="C2437" t="s">
        <v>18</v>
      </c>
      <c r="D2437" t="s">
        <v>4131</v>
      </c>
      <c r="E2437" t="s">
        <v>4132</v>
      </c>
      <c r="G2437" s="1">
        <v>42732.754814814813</v>
      </c>
    </row>
    <row r="2438" spans="1:8">
      <c r="A2438">
        <v>7.6259570767712205E+17</v>
      </c>
      <c r="B2438" t="s">
        <v>5134</v>
      </c>
      <c r="C2438" t="s">
        <v>18</v>
      </c>
      <c r="D2438" t="s">
        <v>4133</v>
      </c>
      <c r="E2438" t="e">
        <f>_xlfn.SINGLE(united and _xlfn.SINGLE(Delta have Failed me This trip. so much time living in the airport in Grand Rapids trying to leave. Still here))</f>
        <v>#NAME?</v>
      </c>
      <c r="G2438" s="1">
        <v>42590.434710648151</v>
      </c>
    </row>
    <row r="2439" spans="1:8">
      <c r="A2439">
        <v>7.5620123087621696E+17</v>
      </c>
      <c r="B2439" t="s">
        <v>5135</v>
      </c>
      <c r="C2439" t="s">
        <v>41</v>
      </c>
      <c r="D2439" t="s">
        <v>4134</v>
      </c>
      <c r="E2439" t="s">
        <v>4135</v>
      </c>
      <c r="G2439" s="1">
        <v>42572.789317129631</v>
      </c>
    </row>
    <row r="2440" spans="1:8">
      <c r="A2440">
        <v>7.5617956661657101E+17</v>
      </c>
      <c r="B2440" t="s">
        <v>5135</v>
      </c>
      <c r="C2440" t="s">
        <v>41</v>
      </c>
      <c r="D2440" t="s">
        <v>4134</v>
      </c>
      <c r="E2440" t="s">
        <v>4136</v>
      </c>
      <c r="G2440" s="1">
        <v>42572.729537037034</v>
      </c>
    </row>
    <row r="2441" spans="1:8">
      <c r="A2441">
        <v>7.5613511029503501E+17</v>
      </c>
      <c r="B2441" t="s">
        <v>5135</v>
      </c>
      <c r="C2441" t="s">
        <v>41</v>
      </c>
      <c r="D2441" t="s">
        <v>4134</v>
      </c>
      <c r="E2441" t="s">
        <v>4137</v>
      </c>
      <c r="G2441" s="1">
        <v>42572.606863425928</v>
      </c>
    </row>
    <row r="2442" spans="1:8">
      <c r="A2442">
        <v>7.5610922925001101E+17</v>
      </c>
      <c r="B2442" t="s">
        <v>5135</v>
      </c>
      <c r="C2442" t="s">
        <v>41</v>
      </c>
      <c r="D2442" t="s">
        <v>4134</v>
      </c>
      <c r="E2442" t="s">
        <v>4138</v>
      </c>
      <c r="G2442" s="1">
        <v>42572.535439814812</v>
      </c>
    </row>
    <row r="2443" spans="1:8">
      <c r="A2443">
        <v>7.5085403379193395E+17</v>
      </c>
      <c r="B2443" t="s">
        <v>5135</v>
      </c>
      <c r="C2443" t="s">
        <v>41</v>
      </c>
      <c r="D2443" t="s">
        <v>4134</v>
      </c>
      <c r="E2443" t="s">
        <v>4139</v>
      </c>
      <c r="F2443" t="s">
        <v>253</v>
      </c>
      <c r="G2443" s="1">
        <v>42558.033865740741</v>
      </c>
      <c r="H2443" t="s">
        <v>254</v>
      </c>
    </row>
    <row r="2444" spans="1:8">
      <c r="A2444">
        <v>8.6067103226026304E+17</v>
      </c>
      <c r="B2444" t="s">
        <v>5134</v>
      </c>
      <c r="C2444" t="s">
        <v>18</v>
      </c>
      <c r="D2444" t="s">
        <v>4140</v>
      </c>
      <c r="E2444" t="s">
        <v>4141</v>
      </c>
      <c r="F2444" t="s">
        <v>4142</v>
      </c>
      <c r="G2444" s="1">
        <v>42861.071053240739</v>
      </c>
      <c r="H2444" t="s">
        <v>4143</v>
      </c>
    </row>
    <row r="2445" spans="1:8">
      <c r="A2445">
        <v>7.3071484222351296E+17</v>
      </c>
      <c r="B2445" t="s">
        <v>5134</v>
      </c>
      <c r="C2445" t="s">
        <v>10</v>
      </c>
      <c r="D2445" t="s">
        <v>4140</v>
      </c>
      <c r="E2445" t="s">
        <v>4144</v>
      </c>
      <c r="G2445" s="1">
        <v>42502.460289351853</v>
      </c>
    </row>
    <row r="2446" spans="1:8">
      <c r="A2446">
        <v>7.17316674991616E+17</v>
      </c>
      <c r="B2446" t="s">
        <v>5134</v>
      </c>
      <c r="C2446" t="s">
        <v>10</v>
      </c>
      <c r="D2446" t="s">
        <v>4140</v>
      </c>
      <c r="E2446" t="e">
        <f>united now they say maintenance issue but the gate agent seems confused. bad communication all around right now.</f>
        <v>#NAME?</v>
      </c>
      <c r="G2446" s="1">
        <v>42465.488391203704</v>
      </c>
    </row>
    <row r="2447" spans="1:8">
      <c r="A2447">
        <v>8.1164319070073997E+17</v>
      </c>
      <c r="B2447" t="s">
        <v>5134</v>
      </c>
      <c r="C2447" t="s">
        <v>18</v>
      </c>
      <c r="D2447" t="s">
        <v>4145</v>
      </c>
      <c r="E2447" t="s">
        <v>172</v>
      </c>
      <c r="G2447" s="1">
        <v>42725.779976851853</v>
      </c>
    </row>
    <row r="2448" spans="1:8">
      <c r="A2448">
        <v>7.7327709854266496E+17</v>
      </c>
      <c r="B2448" t="s">
        <v>5134</v>
      </c>
      <c r="C2448" t="s">
        <v>18</v>
      </c>
      <c r="D2448" t="s">
        <v>4146</v>
      </c>
      <c r="E2448" t="s">
        <v>4147</v>
      </c>
      <c r="G2448" s="1">
        <v>42619.909733796296</v>
      </c>
    </row>
    <row r="2449" spans="1:8">
      <c r="A2449">
        <v>8.7465097244164902E+17</v>
      </c>
      <c r="B2449" t="s">
        <v>5134</v>
      </c>
      <c r="C2449" t="s">
        <v>18</v>
      </c>
      <c r="D2449" t="s">
        <v>4148</v>
      </c>
      <c r="E2449" t="s">
        <v>4149</v>
      </c>
      <c r="G2449" s="1">
        <v>42899.648333333331</v>
      </c>
    </row>
    <row r="2450" spans="1:8">
      <c r="A2450">
        <v>8.5940317247705395E+17</v>
      </c>
      <c r="B2450" t="s">
        <v>5134</v>
      </c>
      <c r="C2450" t="s">
        <v>18</v>
      </c>
      <c r="D2450" t="s">
        <v>4148</v>
      </c>
      <c r="E2450" t="s">
        <v>4150</v>
      </c>
      <c r="G2450" s="1">
        <v>42857.572418981479</v>
      </c>
    </row>
    <row r="2451" spans="1:8">
      <c r="A2451">
        <v>7.0681234302873997E+17</v>
      </c>
      <c r="B2451" t="s">
        <v>5134</v>
      </c>
      <c r="C2451" t="s">
        <v>18</v>
      </c>
      <c r="D2451" t="s">
        <v>4151</v>
      </c>
      <c r="E2451" t="s">
        <v>4152</v>
      </c>
      <c r="F2451" t="s">
        <v>253</v>
      </c>
      <c r="G2451" s="1">
        <v>42436.501956018517</v>
      </c>
      <c r="H2451" t="s">
        <v>254</v>
      </c>
    </row>
    <row r="2452" spans="1:8">
      <c r="A2452">
        <v>8.6876544747005504E+17</v>
      </c>
      <c r="B2452" t="s">
        <v>5135</v>
      </c>
      <c r="C2452" t="s">
        <v>18</v>
      </c>
      <c r="D2452" t="s">
        <v>4153</v>
      </c>
      <c r="E2452" t="s">
        <v>4154</v>
      </c>
      <c r="F2452" t="s">
        <v>4155</v>
      </c>
      <c r="G2452" s="1">
        <v>42883.407384259262</v>
      </c>
      <c r="H2452" t="s">
        <v>4156</v>
      </c>
    </row>
    <row r="2453" spans="1:8">
      <c r="A2453">
        <v>7.4420267236700902E+17</v>
      </c>
      <c r="B2453" t="s">
        <v>5134</v>
      </c>
      <c r="C2453" t="s">
        <v>15</v>
      </c>
      <c r="D2453" t="s">
        <v>4157</v>
      </c>
      <c r="E2453" t="e">
        <f>SouthwestAir they are not holding a damn thing</f>
        <v>#NAME?</v>
      </c>
      <c r="G2453" s="1">
        <v>42539.679606481484</v>
      </c>
    </row>
    <row r="2454" spans="1:8">
      <c r="A2454">
        <v>20238938634</v>
      </c>
      <c r="B2454" t="s">
        <v>5134</v>
      </c>
      <c r="C2454" t="s">
        <v>38</v>
      </c>
      <c r="D2454" t="s">
        <v>4158</v>
      </c>
      <c r="E2454" t="s">
        <v>4159</v>
      </c>
      <c r="G2454" s="1">
        <v>40393.743101851855</v>
      </c>
    </row>
    <row r="2455" spans="1:8">
      <c r="A2455">
        <v>9.0802907567489395E+17</v>
      </c>
      <c r="B2455" t="s">
        <v>5134</v>
      </c>
      <c r="C2455" t="s">
        <v>41</v>
      </c>
      <c r="D2455" t="s">
        <v>4160</v>
      </c>
      <c r="E2455" t="e">
        <f>_xlfn.SINGLE(WunderCave _xlfn.SINGLE(jetblue Vengeful?))</f>
        <v>#NAME?</v>
      </c>
      <c r="G2455" s="1">
        <v>42991.754351851851</v>
      </c>
    </row>
    <row r="2456" spans="1:8">
      <c r="A2456">
        <v>9.0802869192554906E+17</v>
      </c>
      <c r="B2456" t="s">
        <v>5134</v>
      </c>
      <c r="C2456" t="s">
        <v>41</v>
      </c>
      <c r="D2456" t="s">
        <v>4160</v>
      </c>
      <c r="E2456" t="s">
        <v>4161</v>
      </c>
      <c r="G2456" s="1">
        <v>42991.753298611111</v>
      </c>
    </row>
    <row r="2457" spans="1:8">
      <c r="A2457">
        <v>8.5657729593430003E+17</v>
      </c>
      <c r="B2457" t="s">
        <v>5135</v>
      </c>
      <c r="C2457" t="s">
        <v>10</v>
      </c>
      <c r="D2457" t="s">
        <v>4162</v>
      </c>
      <c r="E2457" t="s">
        <v>4163</v>
      </c>
      <c r="G2457" s="1">
        <v>42849.77449074074</v>
      </c>
    </row>
    <row r="2458" spans="1:8">
      <c r="A2458">
        <v>8.8343430754866304E+17</v>
      </c>
      <c r="B2458" t="s">
        <v>5134</v>
      </c>
      <c r="C2458" t="s">
        <v>18</v>
      </c>
      <c r="D2458" t="s">
        <v>4164</v>
      </c>
      <c r="E2458" t="s">
        <v>4165</v>
      </c>
      <c r="G2458" s="1">
        <v>42923.885717592595</v>
      </c>
    </row>
    <row r="2459" spans="1:8">
      <c r="A2459">
        <v>8.8343009809064294E+17</v>
      </c>
      <c r="B2459" t="s">
        <v>5134</v>
      </c>
      <c r="C2459" t="s">
        <v>18</v>
      </c>
      <c r="D2459" t="s">
        <v>4164</v>
      </c>
      <c r="E2459" t="s">
        <v>4166</v>
      </c>
      <c r="G2459" s="1">
        <v>42923.874108796299</v>
      </c>
    </row>
    <row r="2460" spans="1:8">
      <c r="A2460">
        <v>7.5671090017482304E+17</v>
      </c>
      <c r="B2460" t="s">
        <v>5134</v>
      </c>
      <c r="C2460" t="s">
        <v>15</v>
      </c>
      <c r="D2460" t="s">
        <v>4167</v>
      </c>
      <c r="E2460" t="s">
        <v>4168</v>
      </c>
      <c r="G2460" s="1">
        <v>42574.195740740739</v>
      </c>
    </row>
    <row r="2461" spans="1:8">
      <c r="A2461">
        <v>8.74382130947776E+17</v>
      </c>
      <c r="B2461" t="s">
        <v>5135</v>
      </c>
      <c r="C2461" t="s">
        <v>18</v>
      </c>
      <c r="D2461" t="s">
        <v>4169</v>
      </c>
      <c r="E2461" t="s">
        <v>4170</v>
      </c>
      <c r="G2461" s="1">
        <v>42898.906469907408</v>
      </c>
    </row>
    <row r="2462" spans="1:8">
      <c r="A2462">
        <v>8.5178057407118106E+17</v>
      </c>
      <c r="B2462" t="s">
        <v>5134</v>
      </c>
      <c r="C2462" t="s">
        <v>10</v>
      </c>
      <c r="D2462" t="s">
        <v>4171</v>
      </c>
      <c r="E2462" t="s">
        <v>498</v>
      </c>
      <c r="G2462" s="1">
        <v>42836.538055555553</v>
      </c>
    </row>
    <row r="2463" spans="1:8">
      <c r="A2463">
        <v>8.7376694928868902E+17</v>
      </c>
      <c r="B2463" t="s">
        <v>5134</v>
      </c>
      <c r="C2463" t="s">
        <v>15</v>
      </c>
      <c r="D2463" t="s">
        <v>4172</v>
      </c>
      <c r="E2463" t="s">
        <v>4173</v>
      </c>
      <c r="G2463" s="1">
        <v>42897.20890046296</v>
      </c>
    </row>
    <row r="2464" spans="1:8">
      <c r="A2464">
        <v>8.8349228679295296E+17</v>
      </c>
      <c r="B2464" t="s">
        <v>5134</v>
      </c>
      <c r="C2464" t="s">
        <v>18</v>
      </c>
      <c r="D2464" t="s">
        <v>4174</v>
      </c>
      <c r="E2464" t="e">
        <f>_xlfn.SINGLE(DeDeTillman) , _xlfn.SINGLE(Migos has Been kicked off of a _xlfn.SINGLE(Delta flight from Atlanta to Iowa.  they claim racial profiling.))</f>
        <v>#NAME?</v>
      </c>
      <c r="F2464" t="s">
        <v>4175</v>
      </c>
      <c r="G2464" s="1">
        <v>42924.045717592591</v>
      </c>
      <c r="H2464" t="s">
        <v>4176</v>
      </c>
    </row>
    <row r="2465" spans="1:8">
      <c r="A2465">
        <v>7.3304576579523699E+17</v>
      </c>
      <c r="B2465" t="s">
        <v>5134</v>
      </c>
      <c r="C2465" t="s">
        <v>18</v>
      </c>
      <c r="D2465" t="s">
        <v>4177</v>
      </c>
      <c r="E2465" t="s">
        <v>4178</v>
      </c>
      <c r="G2465" s="1">
        <v>42508.892407407409</v>
      </c>
    </row>
    <row r="2466" spans="1:8">
      <c r="A2466">
        <v>9.19723658259632E+17</v>
      </c>
      <c r="B2466" t="s">
        <v>5134</v>
      </c>
      <c r="C2466" t="s">
        <v>7</v>
      </c>
      <c r="D2466" t="s">
        <v>4179</v>
      </c>
      <c r="E2466" t="s">
        <v>4180</v>
      </c>
      <c r="F2466" t="s">
        <v>782</v>
      </c>
      <c r="G2466" s="1">
        <v>43024.025254629632</v>
      </c>
      <c r="H2466" t="s">
        <v>564</v>
      </c>
    </row>
    <row r="2467" spans="1:8">
      <c r="A2467">
        <v>9.1527964786417997E+17</v>
      </c>
      <c r="B2467" t="s">
        <v>5135</v>
      </c>
      <c r="C2467" t="s">
        <v>18</v>
      </c>
      <c r="D2467" t="s">
        <v>4181</v>
      </c>
      <c r="E2467" t="s">
        <v>3194</v>
      </c>
      <c r="G2467" s="1">
        <v>43011.762118055558</v>
      </c>
    </row>
    <row r="2468" spans="1:8">
      <c r="A2468">
        <v>8.5158898075168704E+17</v>
      </c>
      <c r="B2468" t="s">
        <v>5134</v>
      </c>
      <c r="C2468" t="s">
        <v>10</v>
      </c>
      <c r="D2468" t="s">
        <v>4182</v>
      </c>
      <c r="E2468" t="s">
        <v>4183</v>
      </c>
      <c r="G2468" s="1">
        <v>42836.009363425925</v>
      </c>
    </row>
    <row r="2469" spans="1:8">
      <c r="A2469">
        <v>8.3996079785393702E+17</v>
      </c>
      <c r="B2469" t="s">
        <v>5134</v>
      </c>
      <c r="C2469" t="s">
        <v>7</v>
      </c>
      <c r="D2469" t="s">
        <v>4184</v>
      </c>
      <c r="E2469" t="s">
        <v>4185</v>
      </c>
      <c r="F2469" t="s">
        <v>1905</v>
      </c>
      <c r="G2469" s="1">
        <v>42803.921689814815</v>
      </c>
      <c r="H2469" t="s">
        <v>1906</v>
      </c>
    </row>
    <row r="2470" spans="1:8">
      <c r="A2470">
        <v>8.5176990413509798E+17</v>
      </c>
      <c r="B2470" t="s">
        <v>5134</v>
      </c>
      <c r="C2470" t="s">
        <v>10</v>
      </c>
      <c r="D2470" t="s">
        <v>4186</v>
      </c>
      <c r="E2470" t="s">
        <v>4187</v>
      </c>
      <c r="G2470" s="1">
        <v>42836.508611111109</v>
      </c>
    </row>
    <row r="2471" spans="1:8">
      <c r="A2471">
        <v>7.49436129032736E+17</v>
      </c>
      <c r="B2471" t="s">
        <v>5134</v>
      </c>
      <c r="C2471" t="s">
        <v>7</v>
      </c>
      <c r="D2471" t="s">
        <v>4186</v>
      </c>
      <c r="E2471" t="s">
        <v>4188</v>
      </c>
      <c r="F2471" t="s">
        <v>4189</v>
      </c>
      <c r="G2471" s="1">
        <v>42554.121192129627</v>
      </c>
      <c r="H2471" t="s">
        <v>4190</v>
      </c>
    </row>
    <row r="2472" spans="1:8">
      <c r="A2472">
        <v>8.8906099940323302E+17</v>
      </c>
      <c r="B2472" t="s">
        <v>5134</v>
      </c>
      <c r="C2472" t="s">
        <v>10</v>
      </c>
      <c r="D2472" t="s">
        <v>4191</v>
      </c>
      <c r="E2472" t="s">
        <v>4192</v>
      </c>
      <c r="F2472" t="s">
        <v>4193</v>
      </c>
      <c r="G2472" s="1">
        <v>42939.412430555552</v>
      </c>
      <c r="H2472" t="s">
        <v>4194</v>
      </c>
    </row>
    <row r="2473" spans="1:8">
      <c r="A2473">
        <v>9.1647362333821299E+17</v>
      </c>
      <c r="B2473" t="s">
        <v>5134</v>
      </c>
      <c r="C2473" t="s">
        <v>18</v>
      </c>
      <c r="D2473" t="s">
        <v>4195</v>
      </c>
      <c r="E2473" t="s">
        <v>4196</v>
      </c>
      <c r="G2473" s="1">
        <v>43015.056863425925</v>
      </c>
    </row>
    <row r="2474" spans="1:8">
      <c r="A2474">
        <v>8.8894986809754394E+17</v>
      </c>
      <c r="B2474" t="s">
        <v>5135</v>
      </c>
      <c r="C2474" t="s">
        <v>10</v>
      </c>
      <c r="D2474" t="s">
        <v>4191</v>
      </c>
      <c r="E2474" t="s">
        <v>4197</v>
      </c>
      <c r="G2474" s="1">
        <v>42939.105775462966</v>
      </c>
    </row>
    <row r="2475" spans="1:8">
      <c r="A2475">
        <v>8.7027090640854605E+17</v>
      </c>
      <c r="B2475" t="s">
        <v>5134</v>
      </c>
      <c r="C2475" t="s">
        <v>18</v>
      </c>
      <c r="D2475" t="s">
        <v>4191</v>
      </c>
      <c r="E2475" t="s">
        <v>4198</v>
      </c>
      <c r="G2475" s="1">
        <v>42887.561655092592</v>
      </c>
    </row>
    <row r="2476" spans="1:8">
      <c r="A2476">
        <v>8.6379805721262797E+17</v>
      </c>
      <c r="B2476" t="s">
        <v>5134</v>
      </c>
      <c r="C2476" t="s">
        <v>18</v>
      </c>
      <c r="D2476" t="s">
        <v>4191</v>
      </c>
      <c r="E2476" t="e">
        <f>_xlfn.SINGLE(Delta DM742 No meal), hour delay AGAIN....</f>
        <v>#NAME?</v>
      </c>
      <c r="F2476" t="s">
        <v>265</v>
      </c>
      <c r="G2476" s="1">
        <v>42869.7</v>
      </c>
      <c r="H2476" t="s">
        <v>266</v>
      </c>
    </row>
    <row r="2477" spans="1:8">
      <c r="A2477">
        <v>8.5596443525666406E+17</v>
      </c>
      <c r="B2477" t="s">
        <v>5134</v>
      </c>
      <c r="C2477" t="s">
        <v>7</v>
      </c>
      <c r="D2477" t="s">
        <v>4191</v>
      </c>
      <c r="E2477" t="s">
        <v>4199</v>
      </c>
      <c r="G2477" s="1">
        <v>42848.083321759259</v>
      </c>
    </row>
    <row r="2478" spans="1:8">
      <c r="A2478">
        <v>7.6381123189959002E+17</v>
      </c>
      <c r="B2478" t="s">
        <v>5134</v>
      </c>
      <c r="C2478" t="s">
        <v>10</v>
      </c>
      <c r="D2478" t="s">
        <v>4191</v>
      </c>
      <c r="E2478" t="s">
        <v>4200</v>
      </c>
      <c r="G2478" s="1">
        <v>42593.788923611108</v>
      </c>
    </row>
    <row r="2479" spans="1:8">
      <c r="A2479">
        <v>5.8901923664895104E+17</v>
      </c>
      <c r="B2479" t="s">
        <v>5134</v>
      </c>
      <c r="C2479" t="s">
        <v>7</v>
      </c>
      <c r="D2479" t="s">
        <v>4191</v>
      </c>
      <c r="E2479" t="s">
        <v>4201</v>
      </c>
      <c r="G2479" s="1">
        <v>42111.454907407409</v>
      </c>
    </row>
    <row r="2480" spans="1:8">
      <c r="A2480">
        <v>7.9066038304008602E+17</v>
      </c>
      <c r="B2480" t="s">
        <v>5134</v>
      </c>
      <c r="C2480" t="s">
        <v>10</v>
      </c>
      <c r="D2480" t="s">
        <v>4202</v>
      </c>
      <c r="E2480" t="s">
        <v>4203</v>
      </c>
      <c r="G2480" s="1">
        <v>42667.878460648149</v>
      </c>
    </row>
    <row r="2481" spans="1:7">
      <c r="A2481">
        <v>8.7390002508826598E+17</v>
      </c>
      <c r="B2481" t="s">
        <v>5134</v>
      </c>
      <c r="C2481" t="s">
        <v>18</v>
      </c>
      <c r="D2481" t="s">
        <v>4204</v>
      </c>
      <c r="E2481" t="s">
        <v>762</v>
      </c>
      <c r="G2481" s="1">
        <v>42897.576111111113</v>
      </c>
    </row>
    <row r="2482" spans="1:7">
      <c r="A2482">
        <v>6.6138619485763098E+17</v>
      </c>
      <c r="B2482" t="s">
        <v>5134</v>
      </c>
      <c r="C2482" t="s">
        <v>7</v>
      </c>
      <c r="D2482" t="s">
        <v>4205</v>
      </c>
      <c r="E2482" t="e">
        <f>AmericanAir in order to make My connection I could not stop to make the report.</f>
        <v>#NAME?</v>
      </c>
      <c r="G2482" s="1">
        <v>42311.149664351855</v>
      </c>
    </row>
    <row r="2483" spans="1:7">
      <c r="A2483">
        <v>8.5156533145362803E+17</v>
      </c>
      <c r="B2483" t="s">
        <v>5134</v>
      </c>
      <c r="C2483" t="s">
        <v>10</v>
      </c>
      <c r="D2483" t="s">
        <v>4206</v>
      </c>
      <c r="E2483" t="s">
        <v>4207</v>
      </c>
      <c r="G2483" s="1">
        <v>42835.944097222222</v>
      </c>
    </row>
    <row r="2484" spans="1:7">
      <c r="A2484">
        <v>8.4994337324711501E+17</v>
      </c>
      <c r="B2484" t="s">
        <v>5135</v>
      </c>
      <c r="C2484" t="s">
        <v>18</v>
      </c>
      <c r="D2484" t="s">
        <v>4206</v>
      </c>
      <c r="E2484" t="e">
        <f>Delta she went above and beyond helping us find assistance. on flt she awesome \U0001f44f \U0001f44f</f>
        <v>#NAME?</v>
      </c>
      <c r="G2484" s="1">
        <v>42831.468356481484</v>
      </c>
    </row>
    <row r="2485" spans="1:7">
      <c r="A2485">
        <v>8.1675795092460301E+17</v>
      </c>
      <c r="B2485" t="s">
        <v>5134</v>
      </c>
      <c r="C2485" t="s">
        <v>10</v>
      </c>
      <c r="D2485" t="s">
        <v>4208</v>
      </c>
      <c r="E2485" t="e">
        <f>united headed back home to Cleveland after spending the holidays in san Diego</f>
        <v>#NAME?</v>
      </c>
      <c r="G2485" s="1">
        <v>42739.89402777778</v>
      </c>
    </row>
    <row r="2486" spans="1:7">
      <c r="A2486">
        <v>8.1157555617726797E+17</v>
      </c>
      <c r="B2486" t="s">
        <v>5134</v>
      </c>
      <c r="C2486" t="s">
        <v>18</v>
      </c>
      <c r="D2486" t="s">
        <v>4209</v>
      </c>
      <c r="E2486" t="s">
        <v>675</v>
      </c>
      <c r="G2486" s="1">
        <v>42725.593344907407</v>
      </c>
    </row>
    <row r="2487" spans="1:7">
      <c r="A2487">
        <v>8.89699019349536E+17</v>
      </c>
      <c r="B2487" t="s">
        <v>5135</v>
      </c>
      <c r="C2487" t="s">
        <v>18</v>
      </c>
      <c r="D2487" t="s">
        <v>4210</v>
      </c>
      <c r="E2487" t="s">
        <v>4211</v>
      </c>
      <c r="G2487" s="1">
        <v>42941.173032407409</v>
      </c>
    </row>
    <row r="2488" spans="1:7">
      <c r="A2488">
        <v>8.6607548517599206E+17</v>
      </c>
      <c r="B2488" t="s">
        <v>5135</v>
      </c>
      <c r="C2488" t="s">
        <v>10</v>
      </c>
      <c r="D2488" t="s">
        <v>4210</v>
      </c>
      <c r="E2488" t="s">
        <v>4212</v>
      </c>
      <c r="G2488" s="1">
        <v>42875.984502314815</v>
      </c>
    </row>
    <row r="2489" spans="1:7">
      <c r="A2489">
        <v>8.6598371913536704E+17</v>
      </c>
      <c r="B2489" t="s">
        <v>5135</v>
      </c>
      <c r="C2489" t="s">
        <v>10</v>
      </c>
      <c r="D2489" t="s">
        <v>4210</v>
      </c>
      <c r="E2489" t="s">
        <v>4213</v>
      </c>
      <c r="G2489" s="1">
        <v>42875.731273148151</v>
      </c>
    </row>
    <row r="2490" spans="1:7">
      <c r="A2490">
        <v>8.0524852654429299E+17</v>
      </c>
      <c r="B2490" t="s">
        <v>5134</v>
      </c>
      <c r="C2490" t="s">
        <v>7</v>
      </c>
      <c r="D2490" t="s">
        <v>4210</v>
      </c>
      <c r="E2490" t="s">
        <v>4214</v>
      </c>
      <c r="G2490" s="1">
        <v>42708.134074074071</v>
      </c>
    </row>
    <row r="2491" spans="1:7">
      <c r="A2491">
        <v>7.5577414774627098E+17</v>
      </c>
      <c r="B2491" t="s">
        <v>5134</v>
      </c>
      <c r="C2491" t="s">
        <v>18</v>
      </c>
      <c r="D2491" t="s">
        <v>4210</v>
      </c>
      <c r="E2491" t="s">
        <v>4215</v>
      </c>
      <c r="G2491" s="1">
        <v>42571.610798611109</v>
      </c>
    </row>
    <row r="2492" spans="1:7">
      <c r="A2492">
        <v>7.3746371178741696E+17</v>
      </c>
      <c r="B2492" t="s">
        <v>5134</v>
      </c>
      <c r="C2492" t="s">
        <v>7</v>
      </c>
      <c r="D2492" t="s">
        <v>4210</v>
      </c>
      <c r="E2492" t="s">
        <v>4216</v>
      </c>
      <c r="G2492" s="1">
        <v>42521.083611111113</v>
      </c>
    </row>
    <row r="2493" spans="1:7">
      <c r="A2493">
        <v>6.0146049992281702E+17</v>
      </c>
      <c r="B2493" t="s">
        <v>5134</v>
      </c>
      <c r="C2493" t="s">
        <v>7</v>
      </c>
      <c r="D2493" t="s">
        <v>4210</v>
      </c>
      <c r="E2493" t="s">
        <v>4217</v>
      </c>
      <c r="G2493" s="1">
        <v>42145.786249999997</v>
      </c>
    </row>
    <row r="2494" spans="1:7">
      <c r="A2494">
        <v>8.7217264442628902E+17</v>
      </c>
      <c r="B2494" t="s">
        <v>5134</v>
      </c>
      <c r="C2494" t="s">
        <v>18</v>
      </c>
      <c r="D2494" t="s">
        <v>4218</v>
      </c>
      <c r="E2494" t="s">
        <v>4219</v>
      </c>
      <c r="G2494" s="1">
        <v>42892.80945601852</v>
      </c>
    </row>
    <row r="2495" spans="1:7">
      <c r="A2495">
        <v>8.7790873406788403E+17</v>
      </c>
      <c r="B2495" t="s">
        <v>5134</v>
      </c>
      <c r="C2495" t="s">
        <v>7</v>
      </c>
      <c r="D2495" t="s">
        <v>4220</v>
      </c>
      <c r="E2495" t="e">
        <f>_xlfn.SINGLE(AmericanAir _xlfn.SINGLE(kk_alldayy so)), to be even slightly comfortable in one of your planes requires an extra charge?</f>
        <v>#NAME?</v>
      </c>
      <c r="G2495" s="1">
        <v>42908.638043981482</v>
      </c>
    </row>
    <row r="2496" spans="1:7">
      <c r="A2496">
        <v>8.0337998143068902E+17</v>
      </c>
      <c r="B2496" t="s">
        <v>5135</v>
      </c>
      <c r="C2496" t="s">
        <v>15</v>
      </c>
      <c r="D2496" t="s">
        <v>4221</v>
      </c>
      <c r="E2496" t="s">
        <v>4222</v>
      </c>
      <c r="G2496" s="1">
        <v>42702.977870370371</v>
      </c>
    </row>
    <row r="2497" spans="1:8">
      <c r="A2497">
        <v>6.3015669514716698E+17</v>
      </c>
      <c r="B2497" t="s">
        <v>5134</v>
      </c>
      <c r="C2497" t="s">
        <v>7</v>
      </c>
      <c r="D2497" t="s">
        <v>4223</v>
      </c>
      <c r="E2497" t="s">
        <v>4224</v>
      </c>
      <c r="G2497" s="1">
        <v>42224.972662037035</v>
      </c>
    </row>
    <row r="2498" spans="1:8">
      <c r="A2498">
        <v>8.9685224805942003E+17</v>
      </c>
      <c r="B2498" t="s">
        <v>5134</v>
      </c>
      <c r="C2498" t="s">
        <v>10</v>
      </c>
      <c r="D2498" t="s">
        <v>4225</v>
      </c>
      <c r="E2498" t="s">
        <v>4226</v>
      </c>
      <c r="G2498" s="1">
        <v>42960.912187499998</v>
      </c>
    </row>
    <row r="2499" spans="1:8">
      <c r="A2499">
        <v>8.7517858104288794E+17</v>
      </c>
      <c r="B2499" t="s">
        <v>5134</v>
      </c>
      <c r="C2499" t="s">
        <v>10</v>
      </c>
      <c r="D2499" t="s">
        <v>4225</v>
      </c>
      <c r="E2499" t="s">
        <v>4227</v>
      </c>
      <c r="F2499" t="s">
        <v>179</v>
      </c>
      <c r="G2499" s="1">
        <v>42901.104259259257</v>
      </c>
      <c r="H2499" t="s">
        <v>180</v>
      </c>
    </row>
    <row r="2500" spans="1:8">
      <c r="A2500">
        <v>8.5940847339787405E+17</v>
      </c>
      <c r="B2500" t="s">
        <v>5135</v>
      </c>
      <c r="C2500" t="s">
        <v>18</v>
      </c>
      <c r="D2500" t="s">
        <v>4225</v>
      </c>
      <c r="E2500" t="s">
        <v>4228</v>
      </c>
      <c r="G2500" s="1">
        <v>42857.587048611109</v>
      </c>
    </row>
    <row r="2501" spans="1:8">
      <c r="A2501">
        <v>8.5940415914093299E+17</v>
      </c>
      <c r="B2501" t="s">
        <v>5134</v>
      </c>
      <c r="C2501" t="s">
        <v>18</v>
      </c>
      <c r="D2501" t="s">
        <v>4225</v>
      </c>
      <c r="E2501" t="e">
        <f>Delta Denver international</f>
        <v>#NAME?</v>
      </c>
      <c r="F2501" t="s">
        <v>770</v>
      </c>
      <c r="G2501" s="1">
        <v>42857.575150462966</v>
      </c>
      <c r="H2501" t="s">
        <v>771</v>
      </c>
    </row>
    <row r="2502" spans="1:8">
      <c r="A2502">
        <v>8.5590598728627802E+17</v>
      </c>
      <c r="B2502" t="s">
        <v>5134</v>
      </c>
      <c r="C2502" t="s">
        <v>10</v>
      </c>
      <c r="D2502" t="s">
        <v>4225</v>
      </c>
      <c r="E2502" t="s">
        <v>4229</v>
      </c>
      <c r="G2502" s="1">
        <v>42847.922025462962</v>
      </c>
    </row>
    <row r="2503" spans="1:8">
      <c r="A2503">
        <v>8.5143551745957798E+17</v>
      </c>
      <c r="B2503" t="s">
        <v>5134</v>
      </c>
      <c r="C2503" t="s">
        <v>10</v>
      </c>
      <c r="D2503" t="s">
        <v>4225</v>
      </c>
      <c r="E2503" t="s">
        <v>4230</v>
      </c>
      <c r="G2503" s="1">
        <v>42835.585879629631</v>
      </c>
    </row>
    <row r="2504" spans="1:8">
      <c r="A2504">
        <v>9.2804504621286605E+17</v>
      </c>
      <c r="B2504" t="s">
        <v>5135</v>
      </c>
      <c r="C2504" t="s">
        <v>18</v>
      </c>
      <c r="D2504" t="s">
        <v>4231</v>
      </c>
      <c r="E2504" t="s">
        <v>4232</v>
      </c>
      <c r="G2504" s="1">
        <v>43046.987905092596</v>
      </c>
    </row>
    <row r="2505" spans="1:8">
      <c r="A2505">
        <v>5.5006629438581101E+17</v>
      </c>
      <c r="B2505" t="s">
        <v>5134</v>
      </c>
      <c r="C2505" t="s">
        <v>18</v>
      </c>
      <c r="D2505" t="s">
        <v>4233</v>
      </c>
      <c r="E2505" t="s">
        <v>4234</v>
      </c>
      <c r="F2505" t="s">
        <v>4235</v>
      </c>
      <c r="G2505" s="1">
        <v>42003.965254629627</v>
      </c>
      <c r="H2505" t="s">
        <v>242</v>
      </c>
    </row>
    <row r="2506" spans="1:8">
      <c r="A2506">
        <v>9.2735692637513702E+17</v>
      </c>
      <c r="B2506" t="s">
        <v>5134</v>
      </c>
      <c r="C2506" t="s">
        <v>7</v>
      </c>
      <c r="D2506" t="s">
        <v>4236</v>
      </c>
      <c r="E2506" t="e">
        <f>AmericanAir I am Also going to get fined for leaving My cat an extra day [17]!I need an earlier flight IDGAF about a hotel.</f>
        <v>#NAME?</v>
      </c>
      <c r="F2506" t="s">
        <v>249</v>
      </c>
      <c r="G2506" s="1">
        <v>43045.089062500003</v>
      </c>
      <c r="H2506" t="s">
        <v>250</v>
      </c>
    </row>
    <row r="2507" spans="1:8">
      <c r="A2507">
        <v>8.8640190326065101E+17</v>
      </c>
      <c r="B2507" t="s">
        <v>5134</v>
      </c>
      <c r="C2507" t="s">
        <v>18</v>
      </c>
      <c r="D2507" t="s">
        <v>4237</v>
      </c>
      <c r="E2507" t="s">
        <v>4238</v>
      </c>
      <c r="G2507" s="1">
        <v>42932.07472222222</v>
      </c>
    </row>
    <row r="2508" spans="1:8">
      <c r="A2508">
        <v>8.8640170459740506E+17</v>
      </c>
      <c r="B2508" t="s">
        <v>5135</v>
      </c>
      <c r="C2508" t="s">
        <v>18</v>
      </c>
      <c r="D2508" t="s">
        <v>4237</v>
      </c>
      <c r="E2508" t="s">
        <v>4239</v>
      </c>
      <c r="G2508" s="1">
        <v>42932.074178240742</v>
      </c>
    </row>
    <row r="2509" spans="1:8">
      <c r="A2509">
        <v>8.5197443688664602E+17</v>
      </c>
      <c r="B2509" t="s">
        <v>5134</v>
      </c>
      <c r="C2509" t="s">
        <v>10</v>
      </c>
      <c r="D2509" t="s">
        <v>4240</v>
      </c>
      <c r="E2509" t="s">
        <v>4241</v>
      </c>
      <c r="G2509" s="1">
        <v>42837.073020833333</v>
      </c>
    </row>
    <row r="2510" spans="1:8">
      <c r="A2510">
        <v>7.0082480325974797E+17</v>
      </c>
      <c r="B2510" t="s">
        <v>5135</v>
      </c>
      <c r="C2510" t="s">
        <v>15</v>
      </c>
      <c r="D2510" t="s">
        <v>4242</v>
      </c>
      <c r="E2510" t="s">
        <v>4243</v>
      </c>
      <c r="G2510" s="1">
        <v>42419.979490740741</v>
      </c>
    </row>
    <row r="2511" spans="1:8">
      <c r="A2511">
        <v>6.0289735746679603E+17</v>
      </c>
      <c r="B2511" t="s">
        <v>5134</v>
      </c>
      <c r="C2511" t="s">
        <v>7</v>
      </c>
      <c r="D2511" t="s">
        <v>4244</v>
      </c>
      <c r="E2511" t="e">
        <f>_xlfn.SINGLE(CMPunk I flew once with _xlfn.SINGLE(AmericanAir and after that)), never again. they are the WORST. Unprofessional and inconsiderate on Every level.</f>
        <v>#NAME?</v>
      </c>
      <c r="G2511" s="1">
        <v>42149.751215277778</v>
      </c>
    </row>
    <row r="2512" spans="1:8">
      <c r="A2512">
        <v>6.9323335360095002E+17</v>
      </c>
      <c r="B2512" t="s">
        <v>5135</v>
      </c>
      <c r="C2512" t="s">
        <v>15</v>
      </c>
      <c r="D2512" t="s">
        <v>4245</v>
      </c>
      <c r="E2512" t="s">
        <v>4246</v>
      </c>
      <c r="F2512" t="s">
        <v>1028</v>
      </c>
      <c r="G2512" s="1">
        <v>42399.031076388892</v>
      </c>
      <c r="H2512" t="s">
        <v>338</v>
      </c>
    </row>
    <row r="2513" spans="1:8">
      <c r="A2513">
        <v>8.3815419154144794E+17</v>
      </c>
      <c r="B2513" t="s">
        <v>5135</v>
      </c>
      <c r="C2513" t="s">
        <v>41</v>
      </c>
      <c r="D2513" t="s">
        <v>4247</v>
      </c>
      <c r="E2513" t="s">
        <v>4248</v>
      </c>
      <c r="G2513" s="1">
        <v>42798.936412037037</v>
      </c>
    </row>
    <row r="2514" spans="1:8">
      <c r="A2514">
        <v>8.1609416222737997E+17</v>
      </c>
      <c r="B2514" t="s">
        <v>5134</v>
      </c>
      <c r="C2514" t="s">
        <v>18</v>
      </c>
      <c r="D2514" t="s">
        <v>4247</v>
      </c>
      <c r="E2514" t="s">
        <v>4249</v>
      </c>
      <c r="G2514" s="1">
        <v>42738.062326388892</v>
      </c>
    </row>
    <row r="2515" spans="1:8">
      <c r="A2515">
        <v>8.2755035078996698E+17</v>
      </c>
      <c r="B2515" t="s">
        <v>5134</v>
      </c>
      <c r="C2515" t="s">
        <v>18</v>
      </c>
      <c r="D2515" t="s">
        <v>4250</v>
      </c>
      <c r="E2515" t="s">
        <v>4251</v>
      </c>
      <c r="F2515" t="s">
        <v>4252</v>
      </c>
      <c r="G2515" s="1">
        <v>42769.675381944442</v>
      </c>
      <c r="H2515" t="s">
        <v>3714</v>
      </c>
    </row>
    <row r="2516" spans="1:8">
      <c r="A2516">
        <v>7.1609610493328896E+17</v>
      </c>
      <c r="B2516" t="s">
        <v>5134</v>
      </c>
      <c r="C2516" t="s">
        <v>7</v>
      </c>
      <c r="D2516" t="s">
        <v>4250</v>
      </c>
      <c r="E2516" t="e">
        <f>_xlfn.SINGLE(NTagouri _xlfn.SINGLE(AmericanAir))</f>
        <v>#NAME?</v>
      </c>
      <c r="F2516" t="s">
        <v>3861</v>
      </c>
      <c r="G2516" s="1">
        <v>42462.120254629626</v>
      </c>
      <c r="H2516" t="s">
        <v>3862</v>
      </c>
    </row>
    <row r="2517" spans="1:8">
      <c r="A2517">
        <v>8.1250543608778304E+17</v>
      </c>
      <c r="B2517" t="s">
        <v>5134</v>
      </c>
      <c r="C2517" t="s">
        <v>18</v>
      </c>
      <c r="D2517" t="s">
        <v>4253</v>
      </c>
      <c r="E2517" t="s">
        <v>675</v>
      </c>
      <c r="G2517" s="1">
        <v>42728.159328703703</v>
      </c>
    </row>
    <row r="2518" spans="1:8">
      <c r="A2518">
        <v>8.5441875402897805E+17</v>
      </c>
      <c r="B2518" t="s">
        <v>5134</v>
      </c>
      <c r="C2518" t="s">
        <v>10</v>
      </c>
      <c r="D2518" t="s">
        <v>4254</v>
      </c>
      <c r="E2518" t="s">
        <v>4255</v>
      </c>
      <c r="G2518" s="1">
        <v>42843.818043981482</v>
      </c>
    </row>
    <row r="2519" spans="1:8">
      <c r="A2519">
        <v>8.5155845055123802E+17</v>
      </c>
      <c r="B2519" t="s">
        <v>5134</v>
      </c>
      <c r="C2519" t="s">
        <v>10</v>
      </c>
      <c r="D2519" t="s">
        <v>4256</v>
      </c>
      <c r="E2519" t="e">
        <f>_xlfn.SINGLE(ItsShanaRenee _xlfn.SINGLE(united it was Chicago Aviation Police))</f>
        <v>#NAME?</v>
      </c>
      <c r="G2519" s="1">
        <v>42835.925115740742</v>
      </c>
    </row>
    <row r="2520" spans="1:8">
      <c r="A2520">
        <v>9.1063735253988902E+17</v>
      </c>
      <c r="B2520" t="s">
        <v>5134</v>
      </c>
      <c r="C2520" t="s">
        <v>18</v>
      </c>
      <c r="D2520" t="s">
        <v>4257</v>
      </c>
      <c r="E2520" t="s">
        <v>4258</v>
      </c>
      <c r="G2520" s="1">
        <v>42998.951828703706</v>
      </c>
    </row>
    <row r="2521" spans="1:8">
      <c r="A2521">
        <v>8.5152951441284698E+17</v>
      </c>
      <c r="B2521" t="s">
        <v>5134</v>
      </c>
      <c r="C2521" t="s">
        <v>10</v>
      </c>
      <c r="D2521" t="s">
        <v>4259</v>
      </c>
      <c r="E2521" t="s">
        <v>4260</v>
      </c>
      <c r="G2521" s="1">
        <v>42835.845266203702</v>
      </c>
    </row>
    <row r="2522" spans="1:8">
      <c r="A2522">
        <v>8.2296391028227994E+17</v>
      </c>
      <c r="B2522" t="s">
        <v>5134</v>
      </c>
      <c r="C2522" t="s">
        <v>7</v>
      </c>
      <c r="D2522" t="s">
        <v>4261</v>
      </c>
      <c r="E2522" t="s">
        <v>4262</v>
      </c>
      <c r="G2522" s="1">
        <v>42757.019212962965</v>
      </c>
    </row>
    <row r="2523" spans="1:8">
      <c r="A2523">
        <v>8.1180718492542106E+17</v>
      </c>
      <c r="B2523" t="s">
        <v>5134</v>
      </c>
      <c r="C2523" t="s">
        <v>18</v>
      </c>
      <c r="D2523" t="s">
        <v>4263</v>
      </c>
      <c r="E2523" t="s">
        <v>172</v>
      </c>
      <c r="G2523" s="1">
        <v>42726.232523148145</v>
      </c>
    </row>
    <row r="2524" spans="1:8">
      <c r="A2524">
        <v>7.46019478761312E+17</v>
      </c>
      <c r="B2524" t="s">
        <v>5135</v>
      </c>
      <c r="C2524" t="s">
        <v>41</v>
      </c>
      <c r="D2524" t="s">
        <v>4261</v>
      </c>
      <c r="E2524" t="s">
        <v>4264</v>
      </c>
      <c r="G2524" s="1">
        <v>42544.693032407406</v>
      </c>
    </row>
    <row r="2525" spans="1:8">
      <c r="A2525">
        <v>7.0607943572068301E+17</v>
      </c>
      <c r="B2525" t="s">
        <v>5134</v>
      </c>
      <c r="C2525" t="s">
        <v>7</v>
      </c>
      <c r="D2525" t="s">
        <v>4261</v>
      </c>
      <c r="E2525" t="s">
        <v>4265</v>
      </c>
      <c r="F2525" t="s">
        <v>94</v>
      </c>
      <c r="G2525" s="1">
        <v>42434.479513888888</v>
      </c>
      <c r="H2525" t="s">
        <v>95</v>
      </c>
    </row>
    <row r="2526" spans="1:8">
      <c r="A2526">
        <v>8.2585941969509504E+17</v>
      </c>
      <c r="B2526" t="s">
        <v>5134</v>
      </c>
      <c r="C2526" t="s">
        <v>15</v>
      </c>
      <c r="D2526" t="s">
        <v>4266</v>
      </c>
      <c r="E2526" t="s">
        <v>4267</v>
      </c>
      <c r="G2526" s="1">
        <v>42765.009305555555</v>
      </c>
    </row>
    <row r="2527" spans="1:8">
      <c r="A2527">
        <v>7.9448956232001101E+17</v>
      </c>
      <c r="B2527" t="s">
        <v>5134</v>
      </c>
      <c r="C2527" t="s">
        <v>41</v>
      </c>
      <c r="D2527" t="s">
        <v>4266</v>
      </c>
      <c r="E2527" t="s">
        <v>4268</v>
      </c>
      <c r="G2527" s="1">
        <v>42678.444988425923</v>
      </c>
    </row>
    <row r="2528" spans="1:8">
      <c r="A2528">
        <v>8.1172725038311002E+17</v>
      </c>
      <c r="B2528" t="s">
        <v>5134</v>
      </c>
      <c r="C2528" t="s">
        <v>18</v>
      </c>
      <c r="D2528" t="s">
        <v>4269</v>
      </c>
      <c r="E2528" t="s">
        <v>4270</v>
      </c>
      <c r="G2528" s="1">
        <v>42726.011944444443</v>
      </c>
    </row>
    <row r="2529" spans="1:8">
      <c r="A2529">
        <v>8.5256426621754906E+17</v>
      </c>
      <c r="B2529" t="s">
        <v>5134</v>
      </c>
      <c r="C2529" t="s">
        <v>10</v>
      </c>
      <c r="D2529" t="s">
        <v>4271</v>
      </c>
      <c r="E2529" t="s">
        <v>4272</v>
      </c>
      <c r="G2529" s="1">
        <v>42838.700636574074</v>
      </c>
    </row>
    <row r="2530" spans="1:8">
      <c r="A2530">
        <v>8.4425851293915904E+17</v>
      </c>
      <c r="B2530" t="s">
        <v>5134</v>
      </c>
      <c r="C2530" t="s">
        <v>41</v>
      </c>
      <c r="D2530" t="s">
        <v>4273</v>
      </c>
      <c r="E2530" t="s">
        <v>4274</v>
      </c>
      <c r="G2530" s="1">
        <v>42815.781122685185</v>
      </c>
    </row>
    <row r="2531" spans="1:8">
      <c r="A2531">
        <v>9.17414227840688E+17</v>
      </c>
      <c r="B2531" t="s">
        <v>5135</v>
      </c>
      <c r="C2531" t="s">
        <v>7</v>
      </c>
      <c r="D2531" t="s">
        <v>4275</v>
      </c>
      <c r="E2531" t="s">
        <v>4276</v>
      </c>
      <c r="G2531" s="1">
        <v>43017.652442129627</v>
      </c>
    </row>
    <row r="2532" spans="1:8">
      <c r="A2532">
        <v>8.5481001478308595E+17</v>
      </c>
      <c r="B2532" t="s">
        <v>5134</v>
      </c>
      <c r="C2532" t="s">
        <v>38</v>
      </c>
      <c r="D2532" t="s">
        <v>4275</v>
      </c>
      <c r="E2532" t="s">
        <v>4277</v>
      </c>
      <c r="G2532" s="1">
        <v>42844.897719907407</v>
      </c>
    </row>
    <row r="2533" spans="1:8">
      <c r="A2533">
        <v>8.5179815388813696E+17</v>
      </c>
      <c r="B2533" t="s">
        <v>5134</v>
      </c>
      <c r="C2533" t="s">
        <v>10</v>
      </c>
      <c r="D2533" t="s">
        <v>4275</v>
      </c>
      <c r="E2533" t="s">
        <v>4278</v>
      </c>
      <c r="G2533" s="1">
        <v>42836.586574074077</v>
      </c>
    </row>
    <row r="2534" spans="1:8">
      <c r="A2534">
        <v>7.5732787922285299E+17</v>
      </c>
      <c r="B2534" t="s">
        <v>5134</v>
      </c>
      <c r="C2534" t="s">
        <v>7</v>
      </c>
      <c r="D2534" t="s">
        <v>4275</v>
      </c>
      <c r="E2534" t="s">
        <v>4279</v>
      </c>
      <c r="G2534" s="1">
        <v>42575.898275462961</v>
      </c>
    </row>
    <row r="2535" spans="1:8">
      <c r="A2535">
        <v>9.21503879677792E+17</v>
      </c>
      <c r="B2535" t="s">
        <v>5134</v>
      </c>
      <c r="C2535" t="s">
        <v>41</v>
      </c>
      <c r="D2535" t="s">
        <v>4280</v>
      </c>
      <c r="E2535" t="s">
        <v>4281</v>
      </c>
      <c r="F2535" t="s">
        <v>4282</v>
      </c>
      <c r="G2535" s="1">
        <v>43028.937731481485</v>
      </c>
      <c r="H2535" t="s">
        <v>660</v>
      </c>
    </row>
    <row r="2536" spans="1:8">
      <c r="A2536">
        <v>7.6081132488035494E+17</v>
      </c>
      <c r="B2536" t="s">
        <v>5134</v>
      </c>
      <c r="C2536" t="s">
        <v>15</v>
      </c>
      <c r="D2536" t="s">
        <v>4283</v>
      </c>
      <c r="E2536" t="s">
        <v>4284</v>
      </c>
      <c r="G2536" s="1">
        <v>42585.510752314818</v>
      </c>
    </row>
    <row r="2537" spans="1:8">
      <c r="A2537">
        <v>8.5176110846153101E+17</v>
      </c>
      <c r="B2537" t="s">
        <v>5134</v>
      </c>
      <c r="C2537" t="s">
        <v>10</v>
      </c>
      <c r="D2537" t="s">
        <v>4285</v>
      </c>
      <c r="E2537" t="s">
        <v>4286</v>
      </c>
      <c r="G2537" s="1">
        <v>42836.484340277777</v>
      </c>
    </row>
    <row r="2538" spans="1:8">
      <c r="A2538">
        <v>8.5137657238065498E+17</v>
      </c>
      <c r="B2538" t="s">
        <v>5134</v>
      </c>
      <c r="C2538" t="s">
        <v>10</v>
      </c>
      <c r="D2538" t="s">
        <v>4285</v>
      </c>
      <c r="E2538" t="s">
        <v>275</v>
      </c>
      <c r="G2538" s="1">
        <v>42835.423229166663</v>
      </c>
    </row>
    <row r="2539" spans="1:8">
      <c r="A2539">
        <v>8.5166790349343898E+17</v>
      </c>
      <c r="B2539" t="s">
        <v>5134</v>
      </c>
      <c r="C2539" t="s">
        <v>10</v>
      </c>
      <c r="D2539" t="s">
        <v>4287</v>
      </c>
      <c r="E2539" t="s">
        <v>4288</v>
      </c>
      <c r="G2539" s="1">
        <v>42836.227152777778</v>
      </c>
    </row>
    <row r="2540" spans="1:8">
      <c r="A2540">
        <v>5.2183704272530202E+17</v>
      </c>
      <c r="B2540" t="s">
        <v>5134</v>
      </c>
      <c r="C2540" t="s">
        <v>15</v>
      </c>
      <c r="D2540" t="s">
        <v>4287</v>
      </c>
      <c r="E2540" t="e">
        <f>_xlfn.SINGLE(AlaskaAir _xlfn.SINGLE(DeltaAssist _xlfn.SINGLE(SouthwestAir if you want people to fly more make sure _xlfn.SINGLE(TSA train their agents in stress management.))))</f>
        <v>#NAME?</v>
      </c>
      <c r="G2540" s="1">
        <v>41926.067361111112</v>
      </c>
    </row>
    <row r="2541" spans="1:8">
      <c r="A2541">
        <v>5.05355505691144E+17</v>
      </c>
      <c r="B2541" t="s">
        <v>5134</v>
      </c>
      <c r="C2541" t="s">
        <v>18</v>
      </c>
      <c r="D2541" t="s">
        <v>4287</v>
      </c>
      <c r="E2541" t="s">
        <v>4289</v>
      </c>
      <c r="F2541" t="s">
        <v>4290</v>
      </c>
      <c r="G2541" s="1">
        <v>41880.58699074074</v>
      </c>
      <c r="H2541" t="s">
        <v>409</v>
      </c>
    </row>
    <row r="2542" spans="1:8">
      <c r="A2542">
        <v>8.5155965666111002E+17</v>
      </c>
      <c r="B2542" t="s">
        <v>5134</v>
      </c>
      <c r="C2542" t="s">
        <v>10</v>
      </c>
      <c r="D2542" t="s">
        <v>4291</v>
      </c>
      <c r="E2542" t="s">
        <v>4292</v>
      </c>
      <c r="F2542" t="s">
        <v>4293</v>
      </c>
      <c r="G2542" s="1">
        <v>42835.928449074076</v>
      </c>
      <c r="H2542" t="s">
        <v>4294</v>
      </c>
    </row>
    <row r="2543" spans="1:8">
      <c r="A2543">
        <v>9.2334992706057805E+17</v>
      </c>
      <c r="B2543" t="s">
        <v>5134</v>
      </c>
      <c r="C2543" t="s">
        <v>7</v>
      </c>
      <c r="D2543" t="s">
        <v>4295</v>
      </c>
      <c r="E2543" t="s">
        <v>4296</v>
      </c>
      <c r="G2543" s="1">
        <v>43034.031851851854</v>
      </c>
    </row>
    <row r="2544" spans="1:8">
      <c r="A2544">
        <v>9.2330213097431795E+17</v>
      </c>
      <c r="B2544" t="s">
        <v>5134</v>
      </c>
      <c r="C2544" t="s">
        <v>7</v>
      </c>
      <c r="D2544" t="s">
        <v>4295</v>
      </c>
      <c r="E2544" t="s">
        <v>4297</v>
      </c>
      <c r="G2544" s="1">
        <v>43033.899953703702</v>
      </c>
    </row>
    <row r="2545" spans="1:8">
      <c r="A2545">
        <v>9.0802471047818394E+17</v>
      </c>
      <c r="B2545" t="s">
        <v>5134</v>
      </c>
      <c r="C2545" t="s">
        <v>7</v>
      </c>
      <c r="D2545" t="s">
        <v>4295</v>
      </c>
      <c r="E2545" t="s">
        <v>4298</v>
      </c>
      <c r="G2545" s="1">
        <v>42991.742303240739</v>
      </c>
    </row>
    <row r="2546" spans="1:8">
      <c r="A2546">
        <v>8.1269323910712102E+17</v>
      </c>
      <c r="B2546" t="s">
        <v>5134</v>
      </c>
      <c r="C2546" t="s">
        <v>18</v>
      </c>
      <c r="D2546" t="s">
        <v>4299</v>
      </c>
      <c r="E2546" t="s">
        <v>172</v>
      </c>
      <c r="G2546" s="1">
        <v>42728.677557870367</v>
      </c>
    </row>
    <row r="2547" spans="1:8">
      <c r="A2547">
        <v>9.1855910725011405E+17</v>
      </c>
      <c r="B2547" t="s">
        <v>5134</v>
      </c>
      <c r="C2547" t="s">
        <v>18</v>
      </c>
      <c r="D2547" t="s">
        <v>4300</v>
      </c>
      <c r="E2547" t="e">
        <f>Delta GGunfv</f>
        <v>#NAME?</v>
      </c>
      <c r="G2547" s="1">
        <v>43020.811701388891</v>
      </c>
    </row>
    <row r="2548" spans="1:8">
      <c r="A2548">
        <v>8.6719860682194906E+17</v>
      </c>
      <c r="B2548" t="s">
        <v>5135</v>
      </c>
      <c r="C2548" t="s">
        <v>15</v>
      </c>
      <c r="D2548" t="s">
        <v>4301</v>
      </c>
      <c r="E2548" t="s">
        <v>4302</v>
      </c>
      <c r="G2548" s="1">
        <v>42879.083726851852</v>
      </c>
    </row>
    <row r="2549" spans="1:8">
      <c r="A2549">
        <v>8.6719823259784806E+17</v>
      </c>
      <c r="B2549" t="s">
        <v>5135</v>
      </c>
      <c r="C2549" t="s">
        <v>15</v>
      </c>
      <c r="D2549" t="s">
        <v>4301</v>
      </c>
      <c r="E2549" t="s">
        <v>4303</v>
      </c>
      <c r="G2549" s="1">
        <v>42879.082696759258</v>
      </c>
    </row>
    <row r="2550" spans="1:8">
      <c r="A2550">
        <v>9.1684344366992896E+17</v>
      </c>
      <c r="B2550" t="s">
        <v>5135</v>
      </c>
      <c r="C2550" t="s">
        <v>10</v>
      </c>
      <c r="D2550" t="s">
        <v>4304</v>
      </c>
      <c r="E2550" t="s">
        <v>4305</v>
      </c>
      <c r="G2550" s="1">
        <v>43016.077372685184</v>
      </c>
    </row>
    <row r="2551" spans="1:8">
      <c r="A2551">
        <v>8.8837178738132096E+17</v>
      </c>
      <c r="B2551" t="s">
        <v>5134</v>
      </c>
      <c r="C2551" t="s">
        <v>7</v>
      </c>
      <c r="D2551" t="s">
        <v>4306</v>
      </c>
      <c r="E2551" t="s">
        <v>4307</v>
      </c>
      <c r="F2551" t="s">
        <v>4308</v>
      </c>
      <c r="G2551" s="1">
        <v>42937.510567129626</v>
      </c>
      <c r="H2551" t="s">
        <v>4309</v>
      </c>
    </row>
    <row r="2552" spans="1:8">
      <c r="A2552">
        <v>9.0373617175020301E+17</v>
      </c>
      <c r="B2552" t="s">
        <v>5134</v>
      </c>
      <c r="C2552" t="s">
        <v>18</v>
      </c>
      <c r="D2552" t="s">
        <v>4310</v>
      </c>
      <c r="E2552" t="s">
        <v>4311</v>
      </c>
      <c r="G2552" s="1">
        <v>42979.908194444448</v>
      </c>
    </row>
    <row r="2553" spans="1:8">
      <c r="A2553">
        <v>8.5152957443339802E+17</v>
      </c>
      <c r="B2553" t="s">
        <v>5134</v>
      </c>
      <c r="C2553" t="s">
        <v>10</v>
      </c>
      <c r="D2553" t="s">
        <v>4312</v>
      </c>
      <c r="E2553" t="s">
        <v>4313</v>
      </c>
      <c r="G2553" s="1">
        <v>42835.84542824074</v>
      </c>
    </row>
    <row r="2554" spans="1:8">
      <c r="A2554">
        <v>9.0087513231456205E+17</v>
      </c>
      <c r="B2554" t="s">
        <v>5135</v>
      </c>
      <c r="C2554" t="s">
        <v>41</v>
      </c>
      <c r="D2554" t="s">
        <v>4314</v>
      </c>
      <c r="E2554" t="s">
        <v>4315</v>
      </c>
      <c r="G2554" s="1">
        <v>42972.013229166667</v>
      </c>
    </row>
    <row r="2555" spans="1:8">
      <c r="A2555">
        <v>9.2081623110753805E+17</v>
      </c>
      <c r="B2555" t="s">
        <v>5134</v>
      </c>
      <c r="C2555" t="s">
        <v>15</v>
      </c>
      <c r="D2555" t="s">
        <v>4316</v>
      </c>
      <c r="E2555" t="s">
        <v>4317</v>
      </c>
      <c r="F2555" t="s">
        <v>3575</v>
      </c>
      <c r="G2555" s="1">
        <v>43027.040185185186</v>
      </c>
      <c r="H2555" t="s">
        <v>3576</v>
      </c>
    </row>
    <row r="2556" spans="1:8">
      <c r="A2556">
        <v>8.2620615631805197E+17</v>
      </c>
      <c r="B2556" t="s">
        <v>5134</v>
      </c>
      <c r="C2556" t="s">
        <v>18</v>
      </c>
      <c r="D2556" t="s">
        <v>4316</v>
      </c>
      <c r="E2556" t="s">
        <v>4318</v>
      </c>
      <c r="F2556" t="s">
        <v>279</v>
      </c>
      <c r="G2556" s="1">
        <v>42765.966111111113</v>
      </c>
      <c r="H2556" t="s">
        <v>280</v>
      </c>
    </row>
    <row r="2557" spans="1:8">
      <c r="A2557">
        <v>7.6444631244828595E+17</v>
      </c>
      <c r="B2557" t="s">
        <v>5135</v>
      </c>
      <c r="C2557" t="s">
        <v>15</v>
      </c>
      <c r="D2557" t="s">
        <v>4316</v>
      </c>
      <c r="E2557" t="s">
        <v>4319</v>
      </c>
      <c r="G2557" s="1">
        <v>42595.541412037041</v>
      </c>
    </row>
    <row r="2558" spans="1:8">
      <c r="A2558">
        <v>7.0157715256364198E+17</v>
      </c>
      <c r="B2558" t="s">
        <v>5134</v>
      </c>
      <c r="C2558" t="s">
        <v>15</v>
      </c>
      <c r="D2558" t="s">
        <v>4316</v>
      </c>
      <c r="E2558" t="s">
        <v>4320</v>
      </c>
      <c r="F2558" t="s">
        <v>2073</v>
      </c>
      <c r="G2558" s="1">
        <v>42422.055578703701</v>
      </c>
      <c r="H2558" t="s">
        <v>2074</v>
      </c>
    </row>
    <row r="2559" spans="1:8">
      <c r="A2559">
        <v>6.8384058904190899E+17</v>
      </c>
      <c r="B2559" t="s">
        <v>5134</v>
      </c>
      <c r="C2559" t="s">
        <v>15</v>
      </c>
      <c r="D2559" t="s">
        <v>4316</v>
      </c>
      <c r="E2559" t="s">
        <v>4321</v>
      </c>
      <c r="F2559" t="s">
        <v>1028</v>
      </c>
      <c r="G2559" s="1">
        <v>42373.111990740741</v>
      </c>
      <c r="H2559" t="s">
        <v>338</v>
      </c>
    </row>
    <row r="2560" spans="1:8">
      <c r="A2560">
        <v>6.8205499863349197E+17</v>
      </c>
      <c r="B2560" t="s">
        <v>5134</v>
      </c>
      <c r="C2560" t="s">
        <v>7</v>
      </c>
      <c r="D2560" t="s">
        <v>4316</v>
      </c>
      <c r="E2560" t="e">
        <f>AmericanAir I am flying on a reward ticket so I Might just do that.  I hope that things go smoothly as I have prepaid hotel and car already</f>
        <v>#NAME?</v>
      </c>
      <c r="G2560" s="1">
        <v>42368.184699074074</v>
      </c>
    </row>
    <row r="2561" spans="1:8">
      <c r="A2561">
        <v>6.4715976457349094E+17</v>
      </c>
      <c r="B2561" t="s">
        <v>5135</v>
      </c>
      <c r="C2561" t="s">
        <v>15</v>
      </c>
      <c r="D2561" t="s">
        <v>4316</v>
      </c>
      <c r="E2561" t="s">
        <v>4322</v>
      </c>
      <c r="G2561" s="1">
        <v>42271.892199074071</v>
      </c>
    </row>
    <row r="2562" spans="1:8">
      <c r="A2562">
        <v>6.1642836418682803E+17</v>
      </c>
      <c r="B2562" t="s">
        <v>5134</v>
      </c>
      <c r="C2562" t="s">
        <v>15</v>
      </c>
      <c r="D2562" t="s">
        <v>4316</v>
      </c>
      <c r="E2562" t="s">
        <v>4323</v>
      </c>
      <c r="G2562" s="1">
        <v>42187.089687500003</v>
      </c>
    </row>
    <row r="2563" spans="1:8">
      <c r="A2563">
        <v>6.1448603799414694E+17</v>
      </c>
      <c r="B2563" t="s">
        <v>5135</v>
      </c>
      <c r="C2563" t="s">
        <v>15</v>
      </c>
      <c r="D2563" t="s">
        <v>4316</v>
      </c>
      <c r="E2563" t="s">
        <v>4324</v>
      </c>
      <c r="G2563" s="1">
        <v>42181.729884259257</v>
      </c>
    </row>
    <row r="2564" spans="1:8">
      <c r="A2564">
        <v>5.2549470587087603E+17</v>
      </c>
      <c r="B2564" t="s">
        <v>5134</v>
      </c>
      <c r="C2564" t="s">
        <v>18</v>
      </c>
      <c r="D2564" t="s">
        <v>4316</v>
      </c>
      <c r="E2564" t="s">
        <v>4325</v>
      </c>
      <c r="G2564" s="1">
        <v>41936.160590277781</v>
      </c>
    </row>
    <row r="2565" spans="1:8">
      <c r="A2565">
        <v>5.0252296419016698E+17</v>
      </c>
      <c r="B2565" t="s">
        <v>5135</v>
      </c>
      <c r="C2565" t="s">
        <v>7</v>
      </c>
      <c r="D2565" t="s">
        <v>4316</v>
      </c>
      <c r="E2565" t="s">
        <v>4326</v>
      </c>
      <c r="G2565" s="1">
        <v>41872.77065972222</v>
      </c>
    </row>
    <row r="2566" spans="1:8">
      <c r="A2566">
        <v>3.8042145027800198E+17</v>
      </c>
      <c r="B2566" t="s">
        <v>5135</v>
      </c>
      <c r="C2566" t="s">
        <v>7</v>
      </c>
      <c r="D2566" t="s">
        <v>4316</v>
      </c>
      <c r="E2566" t="s">
        <v>4327</v>
      </c>
      <c r="G2566" s="1">
        <v>41535.834675925929</v>
      </c>
    </row>
    <row r="2567" spans="1:8">
      <c r="A2567">
        <v>2.9707784383641101E+17</v>
      </c>
      <c r="B2567" t="s">
        <v>5135</v>
      </c>
      <c r="C2567" t="s">
        <v>15</v>
      </c>
      <c r="D2567" t="s">
        <v>4316</v>
      </c>
      <c r="E2567" t="s">
        <v>4328</v>
      </c>
      <c r="G2567" s="1">
        <v>41305.850138888891</v>
      </c>
    </row>
    <row r="2568" spans="1:8">
      <c r="A2568">
        <v>2624417854</v>
      </c>
      <c r="B2568" t="s">
        <v>5135</v>
      </c>
      <c r="C2568" t="s">
        <v>15</v>
      </c>
      <c r="D2568" t="s">
        <v>4316</v>
      </c>
      <c r="E2568" t="s">
        <v>4329</v>
      </c>
      <c r="G2568" s="1">
        <v>40008.062835648147</v>
      </c>
    </row>
    <row r="2569" spans="1:8">
      <c r="A2569">
        <v>8.0376906062629606E+17</v>
      </c>
      <c r="B2569" t="s">
        <v>5134</v>
      </c>
      <c r="C2569" t="s">
        <v>7</v>
      </c>
      <c r="D2569" t="s">
        <v>4330</v>
      </c>
      <c r="E2569" t="e">
        <f>_xlfn.SINGLE(CoachPMack I have had My battles with _xlfn.SINGLE(AmericanAir and have lost Every one. costumer service is one of the Worst in the industry.))</f>
        <v>#NAME?</v>
      </c>
      <c r="F2569" t="s">
        <v>4331</v>
      </c>
      <c r="G2569" s="1">
        <v>42704.051527777781</v>
      </c>
      <c r="H2569" t="s">
        <v>4332</v>
      </c>
    </row>
    <row r="2570" spans="1:8">
      <c r="A2570">
        <v>9.0550524426366899E+17</v>
      </c>
      <c r="B2570" t="s">
        <v>5135</v>
      </c>
      <c r="C2570" t="s">
        <v>18</v>
      </c>
      <c r="D2570" t="s">
        <v>4333</v>
      </c>
      <c r="E2570" t="s">
        <v>4334</v>
      </c>
      <c r="G2570" s="1">
        <v>42984.789907407408</v>
      </c>
    </row>
    <row r="2571" spans="1:8">
      <c r="A2571">
        <v>3.73572125443248E+17</v>
      </c>
      <c r="B2571" t="s">
        <v>5134</v>
      </c>
      <c r="C2571" t="s">
        <v>18</v>
      </c>
      <c r="D2571" t="s">
        <v>4333</v>
      </c>
      <c r="E2571" t="s">
        <v>4335</v>
      </c>
      <c r="F2571" t="s">
        <v>4336</v>
      </c>
      <c r="G2571" s="1">
        <v>41516.93414351852</v>
      </c>
      <c r="H2571" t="s">
        <v>1429</v>
      </c>
    </row>
    <row r="2572" spans="1:8">
      <c r="A2572">
        <v>3.7357142429782797E+17</v>
      </c>
      <c r="B2572" t="s">
        <v>5134</v>
      </c>
      <c r="C2572" t="s">
        <v>18</v>
      </c>
      <c r="D2572" t="s">
        <v>4333</v>
      </c>
      <c r="E2572" t="s">
        <v>4337</v>
      </c>
      <c r="G2572" s="1">
        <v>41516.932199074072</v>
      </c>
    </row>
    <row r="2573" spans="1:8">
      <c r="A2573">
        <v>9.1242397711252198E+17</v>
      </c>
      <c r="B2573" t="s">
        <v>5135</v>
      </c>
      <c r="C2573" t="s">
        <v>18</v>
      </c>
      <c r="D2573" t="s">
        <v>4338</v>
      </c>
      <c r="E2573" t="s">
        <v>4339</v>
      </c>
      <c r="F2573" t="s">
        <v>4340</v>
      </c>
      <c r="G2573" s="1">
        <v>43003.881967592592</v>
      </c>
      <c r="H2573" t="s">
        <v>4341</v>
      </c>
    </row>
    <row r="2574" spans="1:8">
      <c r="A2574">
        <v>4.6199625930245702E+17</v>
      </c>
      <c r="B2574" t="s">
        <v>5134</v>
      </c>
      <c r="C2574" t="s">
        <v>10</v>
      </c>
      <c r="D2574" t="s">
        <v>4342</v>
      </c>
      <c r="E2574" t="s">
        <v>4343</v>
      </c>
      <c r="F2574" t="s">
        <v>4344</v>
      </c>
      <c r="G2574" s="1">
        <v>41760.938263888886</v>
      </c>
      <c r="H2574" t="s">
        <v>1035</v>
      </c>
    </row>
    <row r="2575" spans="1:8">
      <c r="A2575">
        <v>8.7482323027567002E+17</v>
      </c>
      <c r="B2575" t="s">
        <v>5134</v>
      </c>
      <c r="C2575" t="s">
        <v>18</v>
      </c>
      <c r="D2575" t="s">
        <v>4338</v>
      </c>
      <c r="E2575" t="s">
        <v>4345</v>
      </c>
      <c r="F2575" t="s">
        <v>4340</v>
      </c>
      <c r="G2575" s="1">
        <v>42900.123680555553</v>
      </c>
      <c r="H2575" t="s">
        <v>4341</v>
      </c>
    </row>
    <row r="2576" spans="1:8">
      <c r="A2576">
        <v>8.56694024106688E+17</v>
      </c>
      <c r="B2576" t="s">
        <v>5134</v>
      </c>
      <c r="C2576" t="s">
        <v>10</v>
      </c>
      <c r="D2576" t="s">
        <v>4346</v>
      </c>
      <c r="E2576" t="s">
        <v>4347</v>
      </c>
      <c r="G2576" s="1">
        <v>42850.096597222226</v>
      </c>
    </row>
    <row r="2577" spans="1:8">
      <c r="A2577">
        <v>8.1160753666739405E+17</v>
      </c>
      <c r="B2577" t="s">
        <v>5134</v>
      </c>
      <c r="C2577" t="s">
        <v>18</v>
      </c>
      <c r="D2577" t="s">
        <v>4348</v>
      </c>
      <c r="E2577" t="s">
        <v>172</v>
      </c>
      <c r="G2577" s="1">
        <v>42725.681597222225</v>
      </c>
    </row>
    <row r="2578" spans="1:8">
      <c r="A2578">
        <v>4.40922561657184E+17</v>
      </c>
      <c r="B2578" t="s">
        <v>5134</v>
      </c>
      <c r="C2578" t="s">
        <v>10</v>
      </c>
      <c r="D2578" t="s">
        <v>4349</v>
      </c>
      <c r="E2578" t="s">
        <v>4350</v>
      </c>
      <c r="F2578" t="s">
        <v>4351</v>
      </c>
      <c r="G2578" s="1">
        <v>41702.785937499997</v>
      </c>
      <c r="H2578" t="s">
        <v>363</v>
      </c>
    </row>
    <row r="2579" spans="1:8">
      <c r="A2579">
        <v>8.8457409516947405E+17</v>
      </c>
      <c r="B2579" t="s">
        <v>5134</v>
      </c>
      <c r="C2579" t="s">
        <v>41</v>
      </c>
      <c r="D2579" t="s">
        <v>4352</v>
      </c>
      <c r="E2579" t="s">
        <v>4353</v>
      </c>
      <c r="F2579" t="s">
        <v>2669</v>
      </c>
      <c r="G2579" s="1">
        <v>42927.0309375</v>
      </c>
      <c r="H2579" t="s">
        <v>262</v>
      </c>
    </row>
    <row r="2580" spans="1:8">
      <c r="A2580">
        <v>8.1087884483621197E+17</v>
      </c>
      <c r="B2580" t="s">
        <v>5134</v>
      </c>
      <c r="C2580" t="s">
        <v>7</v>
      </c>
      <c r="D2580" t="s">
        <v>4354</v>
      </c>
      <c r="E2580" t="s">
        <v>4355</v>
      </c>
      <c r="F2580" t="s">
        <v>4356</v>
      </c>
      <c r="G2580" s="1">
        <v>42723.670787037037</v>
      </c>
      <c r="H2580" t="s">
        <v>4357</v>
      </c>
    </row>
    <row r="2581" spans="1:8">
      <c r="A2581">
        <v>8.5186030761406797E+17</v>
      </c>
      <c r="B2581" t="s">
        <v>5135</v>
      </c>
      <c r="C2581" t="s">
        <v>10</v>
      </c>
      <c r="D2581" t="s">
        <v>4358</v>
      </c>
      <c r="E2581" t="s">
        <v>4359</v>
      </c>
      <c r="G2581" s="1">
        <v>42836.7580787037</v>
      </c>
    </row>
    <row r="2582" spans="1:8">
      <c r="A2582">
        <v>6.9423528622244198E+17</v>
      </c>
      <c r="B2582" t="s">
        <v>5134</v>
      </c>
      <c r="C2582" t="s">
        <v>41</v>
      </c>
      <c r="D2582" t="s">
        <v>4360</v>
      </c>
      <c r="E2582" t="s">
        <v>4361</v>
      </c>
      <c r="G2582" s="1">
        <v>42401.795891203707</v>
      </c>
    </row>
    <row r="2583" spans="1:8">
      <c r="A2583">
        <v>4.8885872120471898E+17</v>
      </c>
      <c r="B2583" t="s">
        <v>5134</v>
      </c>
      <c r="C2583" t="s">
        <v>15</v>
      </c>
      <c r="D2583" t="s">
        <v>4360</v>
      </c>
      <c r="E2583" t="s">
        <v>4362</v>
      </c>
      <c r="F2583" t="s">
        <v>4363</v>
      </c>
      <c r="G2583" s="1">
        <v>41835.06453703704</v>
      </c>
      <c r="H2583" t="s">
        <v>4364</v>
      </c>
    </row>
    <row r="2584" spans="1:8">
      <c r="A2584">
        <v>9.05789099390496E+17</v>
      </c>
      <c r="B2584" t="s">
        <v>5135</v>
      </c>
      <c r="C2584" t="s">
        <v>41</v>
      </c>
      <c r="D2584" t="s">
        <v>4365</v>
      </c>
      <c r="E2584" t="s">
        <v>4366</v>
      </c>
      <c r="G2584" s="1">
        <v>42985.573194444441</v>
      </c>
    </row>
    <row r="2585" spans="1:8">
      <c r="A2585">
        <v>8.5161889409581798E+17</v>
      </c>
      <c r="B2585" t="s">
        <v>5134</v>
      </c>
      <c r="C2585" t="s">
        <v>10</v>
      </c>
      <c r="D2585" t="s">
        <v>4365</v>
      </c>
      <c r="E2585" t="s">
        <v>1618</v>
      </c>
      <c r="G2585" s="1">
        <v>42836.091909722221</v>
      </c>
    </row>
    <row r="2586" spans="1:8">
      <c r="A2586">
        <v>6.2869461131006298E+17</v>
      </c>
      <c r="B2586" t="s">
        <v>5134</v>
      </c>
      <c r="C2586" t="s">
        <v>41</v>
      </c>
      <c r="D2586" t="s">
        <v>4367</v>
      </c>
      <c r="E2586" t="e">
        <f>_xlfn.SINGLE(jetblue getting updates via _xlfn.SINGLE(TripIt on My phone thanks. have headphones on so not sure of airport updates.))</f>
        <v>#NAME?</v>
      </c>
      <c r="F2586" t="s">
        <v>253</v>
      </c>
      <c r="G2586" s="1">
        <v>42220.938078703701</v>
      </c>
      <c r="H2586" t="s">
        <v>254</v>
      </c>
    </row>
    <row r="2587" spans="1:8">
      <c r="A2587">
        <v>5.3472354951301101E+17</v>
      </c>
      <c r="B2587" t="s">
        <v>5134</v>
      </c>
      <c r="C2587" t="s">
        <v>41</v>
      </c>
      <c r="D2587" t="s">
        <v>4367</v>
      </c>
      <c r="E2587" t="s">
        <v>4368</v>
      </c>
      <c r="G2587" s="1">
        <v>41961.627349537041</v>
      </c>
    </row>
    <row r="2588" spans="1:8">
      <c r="A2588">
        <v>8.4092191946562304E+17</v>
      </c>
      <c r="B2588" t="s">
        <v>5134</v>
      </c>
      <c r="C2588" t="s">
        <v>15</v>
      </c>
      <c r="D2588" t="s">
        <v>4369</v>
      </c>
      <c r="E2588" t="s">
        <v>4370</v>
      </c>
      <c r="G2588" s="1">
        <v>42806.573877314811</v>
      </c>
    </row>
    <row r="2589" spans="1:8">
      <c r="A2589">
        <v>3.6909712505057997E+17</v>
      </c>
      <c r="B2589" t="s">
        <v>5134</v>
      </c>
      <c r="C2589" t="s">
        <v>15</v>
      </c>
      <c r="D2589" t="s">
        <v>4371</v>
      </c>
      <c r="E2589" t="s">
        <v>4372</v>
      </c>
      <c r="G2589" s="1">
        <v>41504.585486111115</v>
      </c>
    </row>
    <row r="2590" spans="1:8">
      <c r="A2590">
        <v>6.7030459563825894E+17</v>
      </c>
      <c r="B2590" t="s">
        <v>5134</v>
      </c>
      <c r="C2590" t="s">
        <v>15</v>
      </c>
      <c r="D2590" t="s">
        <v>4373</v>
      </c>
      <c r="E2590" t="s">
        <v>4374</v>
      </c>
      <c r="F2590" t="s">
        <v>4375</v>
      </c>
      <c r="G2590" s="1">
        <v>42335.759756944448</v>
      </c>
      <c r="H2590" t="s">
        <v>4376</v>
      </c>
    </row>
    <row r="2591" spans="1:8">
      <c r="A2591">
        <v>5.8153307728276595E+17</v>
      </c>
      <c r="B2591" t="s">
        <v>5135</v>
      </c>
      <c r="C2591" t="s">
        <v>15</v>
      </c>
      <c r="D2591" t="s">
        <v>4373</v>
      </c>
      <c r="E2591" t="s">
        <v>4377</v>
      </c>
      <c r="G2591" s="1">
        <v>42090.797037037039</v>
      </c>
    </row>
    <row r="2592" spans="1:8">
      <c r="A2592">
        <v>9.0254057152441894E+17</v>
      </c>
      <c r="B2592" t="s">
        <v>5135</v>
      </c>
      <c r="C2592" t="s">
        <v>7</v>
      </c>
      <c r="D2592" t="s">
        <v>4378</v>
      </c>
      <c r="E2592" t="s">
        <v>4379</v>
      </c>
      <c r="G2592" s="1">
        <v>42976.608969907407</v>
      </c>
    </row>
    <row r="2593" spans="1:8">
      <c r="A2593">
        <v>7.3927535334919706E+17</v>
      </c>
      <c r="B2593" t="s">
        <v>5134</v>
      </c>
      <c r="C2593" t="s">
        <v>38</v>
      </c>
      <c r="D2593" t="s">
        <v>4380</v>
      </c>
      <c r="E2593" t="s">
        <v>4381</v>
      </c>
      <c r="G2593" s="1">
        <v>42526.082789351851</v>
      </c>
    </row>
    <row r="2594" spans="1:8">
      <c r="A2594">
        <v>8.46199883665072E+17</v>
      </c>
      <c r="B2594" t="s">
        <v>5134</v>
      </c>
      <c r="C2594" t="s">
        <v>10</v>
      </c>
      <c r="D2594" t="s">
        <v>4382</v>
      </c>
      <c r="E2594" t="s">
        <v>4383</v>
      </c>
      <c r="G2594" s="1">
        <v>42821.138287037036</v>
      </c>
    </row>
    <row r="2595" spans="1:8">
      <c r="A2595">
        <v>9.2479898532316698E+17</v>
      </c>
      <c r="B2595" t="s">
        <v>5134</v>
      </c>
      <c r="C2595" t="s">
        <v>7</v>
      </c>
      <c r="D2595" t="s">
        <v>4384</v>
      </c>
      <c r="E2595" t="s">
        <v>4385</v>
      </c>
      <c r="G2595" s="1">
        <v>43038.030486111114</v>
      </c>
    </row>
    <row r="2596" spans="1:8">
      <c r="A2596">
        <v>8.2945424919719898E+17</v>
      </c>
      <c r="B2596" t="s">
        <v>5134</v>
      </c>
      <c r="C2596" t="s">
        <v>7</v>
      </c>
      <c r="D2596" t="s">
        <v>4386</v>
      </c>
      <c r="E2596" t="s">
        <v>4387</v>
      </c>
      <c r="G2596" s="1">
        <v>42774.929143518515</v>
      </c>
    </row>
    <row r="2597" spans="1:8">
      <c r="A2597">
        <v>8.8719878692941402E+17</v>
      </c>
      <c r="B2597" t="s">
        <v>5134</v>
      </c>
      <c r="C2597" t="s">
        <v>7</v>
      </c>
      <c r="D2597" t="s">
        <v>4388</v>
      </c>
      <c r="E2597" t="s">
        <v>4389</v>
      </c>
      <c r="G2597" s="1">
        <v>42934.2737037037</v>
      </c>
    </row>
    <row r="2598" spans="1:8">
      <c r="A2598">
        <v>8.5159251670497997E+17</v>
      </c>
      <c r="B2598" t="s">
        <v>5134</v>
      </c>
      <c r="C2598" t="s">
        <v>10</v>
      </c>
      <c r="D2598" t="s">
        <v>4390</v>
      </c>
      <c r="E2598" t="s">
        <v>4391</v>
      </c>
      <c r="G2598" s="1">
        <v>42836.019120370373</v>
      </c>
    </row>
    <row r="2599" spans="1:8">
      <c r="A2599">
        <v>4.2058150666320602E+17</v>
      </c>
      <c r="B2599" t="s">
        <v>5134</v>
      </c>
      <c r="C2599" t="s">
        <v>7</v>
      </c>
      <c r="D2599" t="s">
        <v>4392</v>
      </c>
      <c r="E2599" t="s">
        <v>4393</v>
      </c>
      <c r="G2599" s="1">
        <v>41646.655312499999</v>
      </c>
    </row>
    <row r="2600" spans="1:8">
      <c r="A2600">
        <v>8.7838245826535795E+17</v>
      </c>
      <c r="B2600" t="s">
        <v>5134</v>
      </c>
      <c r="C2600" t="s">
        <v>10</v>
      </c>
      <c r="D2600" t="s">
        <v>4394</v>
      </c>
      <c r="E2600" t="s">
        <v>4395</v>
      </c>
      <c r="F2600" t="s">
        <v>1146</v>
      </c>
      <c r="G2600" s="1">
        <v>42909.945277777777</v>
      </c>
      <c r="H2600" t="s">
        <v>1147</v>
      </c>
    </row>
    <row r="2601" spans="1:8">
      <c r="A2601">
        <v>8.5162895676787904E+17</v>
      </c>
      <c r="B2601" t="s">
        <v>5135</v>
      </c>
      <c r="C2601" t="s">
        <v>10</v>
      </c>
      <c r="D2601" t="s">
        <v>4396</v>
      </c>
      <c r="E2601" t="s">
        <v>4397</v>
      </c>
      <c r="G2601" s="1">
        <v>42836.119675925926</v>
      </c>
    </row>
    <row r="2602" spans="1:8">
      <c r="A2602">
        <v>8.5160062182433894E+17</v>
      </c>
      <c r="B2602" t="s">
        <v>5134</v>
      </c>
      <c r="C2602" t="s">
        <v>10</v>
      </c>
      <c r="D2602" t="s">
        <v>4396</v>
      </c>
      <c r="E2602" t="s">
        <v>4398</v>
      </c>
      <c r="G2602" s="1">
        <v>42836.041481481479</v>
      </c>
    </row>
    <row r="2603" spans="1:8">
      <c r="A2603">
        <v>8.5145305580354701E+17</v>
      </c>
      <c r="B2603" t="s">
        <v>5134</v>
      </c>
      <c r="C2603" t="s">
        <v>10</v>
      </c>
      <c r="D2603" t="s">
        <v>4396</v>
      </c>
      <c r="E2603" t="s">
        <v>4399</v>
      </c>
      <c r="G2603" s="1">
        <v>42835.634282407409</v>
      </c>
    </row>
    <row r="2604" spans="1:8">
      <c r="A2604">
        <v>8.2219525705179098E+17</v>
      </c>
      <c r="B2604" t="s">
        <v>5134</v>
      </c>
      <c r="C2604" t="s">
        <v>18</v>
      </c>
      <c r="D2604" t="s">
        <v>4400</v>
      </c>
      <c r="E2604" t="s">
        <v>4401</v>
      </c>
      <c r="G2604" s="1">
        <v>42754.898136574076</v>
      </c>
    </row>
    <row r="2605" spans="1:8">
      <c r="A2605">
        <v>9.0614622434410906E+17</v>
      </c>
      <c r="B2605" t="s">
        <v>5134</v>
      </c>
      <c r="C2605" t="s">
        <v>10</v>
      </c>
      <c r="D2605" t="s">
        <v>4402</v>
      </c>
      <c r="E2605" t="s">
        <v>4403</v>
      </c>
      <c r="G2605" s="1">
        <v>42986.558668981481</v>
      </c>
    </row>
    <row r="2606" spans="1:8">
      <c r="A2606">
        <v>5.6011637543627098E+17</v>
      </c>
      <c r="B2606" t="s">
        <v>5134</v>
      </c>
      <c r="C2606" t="s">
        <v>7</v>
      </c>
      <c r="D2606" t="s">
        <v>4404</v>
      </c>
      <c r="E2606" t="s">
        <v>4405</v>
      </c>
      <c r="G2606" s="1">
        <v>42031.698206018518</v>
      </c>
    </row>
    <row r="2607" spans="1:8">
      <c r="A2607">
        <v>9.26830799722336E+17</v>
      </c>
      <c r="B2607" t="s">
        <v>5134</v>
      </c>
      <c r="C2607" t="s">
        <v>18</v>
      </c>
      <c r="D2607" t="s">
        <v>4406</v>
      </c>
      <c r="E2607" t="s">
        <v>4407</v>
      </c>
      <c r="G2607" s="1">
        <v>43043.63722222222</v>
      </c>
    </row>
    <row r="2608" spans="1:8">
      <c r="A2608">
        <v>9.2317863801883405E+17</v>
      </c>
      <c r="B2608" t="s">
        <v>5134</v>
      </c>
      <c r="C2608" t="s">
        <v>15</v>
      </c>
      <c r="D2608" t="s">
        <v>4406</v>
      </c>
      <c r="E2608" t="e">
        <f>_xlfn.SINGLE(paulclammer I have the same problem. with _xlfn.SINGLE(SouthwestAir credit cards.))</f>
        <v>#NAME?</v>
      </c>
      <c r="G2608" s="1">
        <v>43033.559178240743</v>
      </c>
    </row>
    <row r="2609" spans="1:8">
      <c r="A2609">
        <v>8.8058895973422195E+17</v>
      </c>
      <c r="B2609" t="s">
        <v>5134</v>
      </c>
      <c r="C2609" t="s">
        <v>7</v>
      </c>
      <c r="D2609" t="s">
        <v>4406</v>
      </c>
      <c r="E2609" t="s">
        <v>4408</v>
      </c>
      <c r="F2609" t="s">
        <v>241</v>
      </c>
      <c r="G2609" s="1">
        <v>42916.034062500003</v>
      </c>
      <c r="H2609" t="s">
        <v>242</v>
      </c>
    </row>
    <row r="2610" spans="1:8">
      <c r="A2610">
        <v>8.6782194513973606E+17</v>
      </c>
      <c r="B2610" t="s">
        <v>5134</v>
      </c>
      <c r="C2610" t="s">
        <v>18</v>
      </c>
      <c r="D2610" t="s">
        <v>4406</v>
      </c>
      <c r="E2610" t="e">
        <f>Delta they are trying to get one out of LGA now. Fingers crossed</f>
        <v>#NAME?</v>
      </c>
      <c r="G2610" s="1">
        <v>42880.803807870368</v>
      </c>
    </row>
    <row r="2611" spans="1:8">
      <c r="A2611">
        <v>8.5772854283832896E+17</v>
      </c>
      <c r="B2611" t="s">
        <v>5134</v>
      </c>
      <c r="C2611" t="s">
        <v>10</v>
      </c>
      <c r="D2611" t="s">
        <v>4406</v>
      </c>
      <c r="E2611" t="s">
        <v>4409</v>
      </c>
      <c r="F2611" t="s">
        <v>495</v>
      </c>
      <c r="G2611" s="1">
        <v>42852.951331018521</v>
      </c>
      <c r="H2611" t="s">
        <v>496</v>
      </c>
    </row>
    <row r="2612" spans="1:8">
      <c r="A2612">
        <v>8.1938959309093197E+17</v>
      </c>
      <c r="B2612" t="s">
        <v>5134</v>
      </c>
      <c r="C2612" t="s">
        <v>41</v>
      </c>
      <c r="D2612" t="s">
        <v>4406</v>
      </c>
      <c r="E2612" t="s">
        <v>4410</v>
      </c>
      <c r="F2612" t="s">
        <v>495</v>
      </c>
      <c r="G2612" s="1">
        <v>42747.1559837963</v>
      </c>
      <c r="H2612" t="s">
        <v>496</v>
      </c>
    </row>
    <row r="2613" spans="1:8">
      <c r="A2613">
        <v>7.2350741993084506E+17</v>
      </c>
      <c r="B2613" t="s">
        <v>5134</v>
      </c>
      <c r="C2613" t="s">
        <v>15</v>
      </c>
      <c r="D2613" t="s">
        <v>4406</v>
      </c>
      <c r="E2613" t="s">
        <v>4411</v>
      </c>
      <c r="F2613" t="s">
        <v>4412</v>
      </c>
      <c r="G2613" s="1">
        <v>42482.571585648147</v>
      </c>
      <c r="H2613" t="s">
        <v>4413</v>
      </c>
    </row>
    <row r="2614" spans="1:8">
      <c r="A2614">
        <v>7.2332461441213594E+17</v>
      </c>
      <c r="B2614" t="s">
        <v>5134</v>
      </c>
      <c r="C2614" t="s">
        <v>15</v>
      </c>
      <c r="D2614" t="s">
        <v>4406</v>
      </c>
      <c r="E2614" t="s">
        <v>4414</v>
      </c>
      <c r="F2614" t="s">
        <v>99</v>
      </c>
      <c r="G2614" s="1">
        <v>42482.067141203705</v>
      </c>
      <c r="H2614" t="s">
        <v>100</v>
      </c>
    </row>
    <row r="2615" spans="1:8">
      <c r="A2615">
        <v>5.6909930614745402E+17</v>
      </c>
      <c r="B2615" t="s">
        <v>5135</v>
      </c>
      <c r="C2615" t="s">
        <v>15</v>
      </c>
      <c r="D2615" t="s">
        <v>4406</v>
      </c>
      <c r="E2615" t="e">
        <f>SouthwestAir apologies help. would have Been nice had supvsr. Sally in CLE offered one. not usual GS8 southwest Customer service I love</f>
        <v>#NAME?</v>
      </c>
      <c r="G2615" s="1">
        <v>42056.48636574074</v>
      </c>
    </row>
    <row r="2616" spans="1:8">
      <c r="A2616">
        <v>5.6888003012374502E+17</v>
      </c>
      <c r="B2616" t="s">
        <v>5134</v>
      </c>
      <c r="C2616" t="s">
        <v>15</v>
      </c>
      <c r="D2616" t="s">
        <v>4406</v>
      </c>
      <c r="E2616" t="s">
        <v>4415</v>
      </c>
      <c r="G2616" s="1">
        <v>42055.881284722222</v>
      </c>
    </row>
    <row r="2617" spans="1:8">
      <c r="A2617">
        <v>8.5179243794106304E+17</v>
      </c>
      <c r="B2617" t="s">
        <v>5134</v>
      </c>
      <c r="C2617" t="s">
        <v>10</v>
      </c>
      <c r="D2617" t="s">
        <v>4416</v>
      </c>
      <c r="E2617" t="s">
        <v>4417</v>
      </c>
      <c r="F2617" t="s">
        <v>4418</v>
      </c>
      <c r="G2617" s="1">
        <v>42836.570798611108</v>
      </c>
      <c r="H2617" t="s">
        <v>4419</v>
      </c>
    </row>
    <row r="2618" spans="1:8">
      <c r="A2618">
        <v>8.5154981902576397E+17</v>
      </c>
      <c r="B2618" t="s">
        <v>5134</v>
      </c>
      <c r="C2618" t="s">
        <v>10</v>
      </c>
      <c r="D2618" t="s">
        <v>4420</v>
      </c>
      <c r="E2618" t="s">
        <v>498</v>
      </c>
      <c r="G2618" s="1">
        <v>42835.901296296295</v>
      </c>
    </row>
    <row r="2619" spans="1:8">
      <c r="A2619">
        <v>7.9941996822390298E+17</v>
      </c>
      <c r="B2619" t="s">
        <v>5134</v>
      </c>
      <c r="C2619" t="s">
        <v>38</v>
      </c>
      <c r="D2619" t="s">
        <v>4421</v>
      </c>
      <c r="E2619" t="e">
        <f>_xlfn.SINGLE(VirginAmerica I accidentally hung up before I could complete the survey), but your rep Aisha in the reservations call center was awesome.</f>
        <v>#NAME?</v>
      </c>
      <c r="G2619" s="1">
        <v>42692.050312500003</v>
      </c>
    </row>
    <row r="2620" spans="1:8">
      <c r="A2620">
        <v>8.81194265107472E+17</v>
      </c>
      <c r="B2620" t="s">
        <v>5134</v>
      </c>
      <c r="C2620" t="s">
        <v>7</v>
      </c>
      <c r="D2620" t="s">
        <v>4422</v>
      </c>
      <c r="E2620" t="s">
        <v>4423</v>
      </c>
      <c r="G2620" s="1">
        <v>42917.704386574071</v>
      </c>
    </row>
    <row r="2621" spans="1:8">
      <c r="A2621">
        <v>8.8119425882021005E+17</v>
      </c>
      <c r="B2621" t="s">
        <v>5134</v>
      </c>
      <c r="C2621" t="s">
        <v>7</v>
      </c>
      <c r="D2621" t="s">
        <v>4422</v>
      </c>
      <c r="E2621" t="s">
        <v>4424</v>
      </c>
      <c r="G2621" s="1">
        <v>42917.704363425924</v>
      </c>
    </row>
    <row r="2622" spans="1:8">
      <c r="A2622">
        <v>8.1176986157154701E+17</v>
      </c>
      <c r="B2622" t="s">
        <v>5134</v>
      </c>
      <c r="C2622" t="s">
        <v>18</v>
      </c>
      <c r="D2622" t="s">
        <v>4425</v>
      </c>
      <c r="E2622" t="s">
        <v>675</v>
      </c>
      <c r="G2622" s="1">
        <v>42726.129525462966</v>
      </c>
    </row>
    <row r="2623" spans="1:8">
      <c r="A2623">
        <v>8.7793406212340096E+17</v>
      </c>
      <c r="B2623" t="s">
        <v>5134</v>
      </c>
      <c r="C2623" t="s">
        <v>7</v>
      </c>
      <c r="D2623" t="s">
        <v>4426</v>
      </c>
      <c r="E2623" t="s">
        <v>4427</v>
      </c>
      <c r="G2623" s="1">
        <v>42908.707939814813</v>
      </c>
    </row>
    <row r="2624" spans="1:8">
      <c r="A2624">
        <v>9.0563189086173504E+17</v>
      </c>
      <c r="B2624" t="s">
        <v>5134</v>
      </c>
      <c r="C2624" t="s">
        <v>41</v>
      </c>
      <c r="D2624" t="s">
        <v>4428</v>
      </c>
      <c r="E2624" t="s">
        <v>4429</v>
      </c>
      <c r="G2624" s="1">
        <v>42985.139386574076</v>
      </c>
    </row>
    <row r="2625" spans="1:8">
      <c r="A2625">
        <v>9.0904275155100006E+17</v>
      </c>
      <c r="B2625" t="s">
        <v>5134</v>
      </c>
      <c r="C2625" t="s">
        <v>10</v>
      </c>
      <c r="D2625" t="s">
        <v>4430</v>
      </c>
      <c r="E2625" t="s">
        <v>4431</v>
      </c>
      <c r="F2625" t="s">
        <v>362</v>
      </c>
      <c r="G2625" s="1">
        <v>42994.551562499997</v>
      </c>
      <c r="H2625" t="s">
        <v>363</v>
      </c>
    </row>
    <row r="2626" spans="1:8">
      <c r="A2626">
        <v>6.3839427140664102E+17</v>
      </c>
      <c r="B2626" t="s">
        <v>5134</v>
      </c>
      <c r="C2626" t="s">
        <v>10</v>
      </c>
      <c r="D2626" t="s">
        <v>4430</v>
      </c>
      <c r="E2626" t="e">
        <f>_xlfn.SINGLE(kylekinane _xlfn.SINGLE(united just landed. a day later than originally scheduled but none the worse for wear. Sorry you got stuck pal. Safe travels.))</f>
        <v>#NAME?</v>
      </c>
      <c r="G2626" s="1">
        <v>42247.704039351855</v>
      </c>
    </row>
    <row r="2627" spans="1:8">
      <c r="A2627">
        <v>6.3828760531494899E+17</v>
      </c>
      <c r="B2627" t="s">
        <v>5134</v>
      </c>
      <c r="C2627" t="s">
        <v>10</v>
      </c>
      <c r="D2627" t="s">
        <v>4430</v>
      </c>
      <c r="E2627" t="s">
        <v>4432</v>
      </c>
      <c r="G2627" s="1">
        <v>42247.409699074073</v>
      </c>
    </row>
    <row r="2628" spans="1:8">
      <c r="A2628">
        <v>9.2084466094331904E+17</v>
      </c>
      <c r="B2628" t="s">
        <v>5134</v>
      </c>
      <c r="C2628" t="s">
        <v>18</v>
      </c>
      <c r="D2628" t="s">
        <v>4433</v>
      </c>
      <c r="E2628" t="s">
        <v>270</v>
      </c>
      <c r="G2628" s="1">
        <v>43027.118634259263</v>
      </c>
    </row>
    <row r="2629" spans="1:8">
      <c r="A2629">
        <v>8.7437530557784397E+17</v>
      </c>
      <c r="B2629" t="s">
        <v>5134</v>
      </c>
      <c r="C2629" t="s">
        <v>18</v>
      </c>
      <c r="D2629" t="s">
        <v>4434</v>
      </c>
      <c r="E2629" t="s">
        <v>4435</v>
      </c>
      <c r="G2629" s="1">
        <v>42898.887638888889</v>
      </c>
    </row>
    <row r="2630" spans="1:8">
      <c r="A2630">
        <v>8.9973052832425894E+17</v>
      </c>
      <c r="B2630" t="s">
        <v>5134</v>
      </c>
      <c r="C2630" t="s">
        <v>10</v>
      </c>
      <c r="D2630" t="s">
        <v>4436</v>
      </c>
      <c r="E2630" t="s">
        <v>4437</v>
      </c>
      <c r="G2630" s="1">
        <v>42968.854722222219</v>
      </c>
    </row>
    <row r="2631" spans="1:8">
      <c r="A2631">
        <v>5.8805255503441894E+17</v>
      </c>
      <c r="B2631" t="s">
        <v>5134</v>
      </c>
      <c r="C2631" t="s">
        <v>41</v>
      </c>
      <c r="D2631" t="s">
        <v>4436</v>
      </c>
      <c r="E2631" t="s">
        <v>4438</v>
      </c>
      <c r="G2631" s="1">
        <v>42108.787372685183</v>
      </c>
    </row>
    <row r="2632" spans="1:8">
      <c r="A2632">
        <v>9.2535591710901402E+17</v>
      </c>
      <c r="B2632" t="s">
        <v>5134</v>
      </c>
      <c r="C2632" t="s">
        <v>18</v>
      </c>
      <c r="D2632" t="s">
        <v>4439</v>
      </c>
      <c r="E2632" t="s">
        <v>4440</v>
      </c>
      <c r="F2632" t="s">
        <v>3076</v>
      </c>
      <c r="G2632" s="1">
        <v>43039.567326388889</v>
      </c>
      <c r="H2632" t="s">
        <v>3077</v>
      </c>
    </row>
    <row r="2633" spans="1:8">
      <c r="A2633">
        <v>9.2431843858717005E+17</v>
      </c>
      <c r="B2633" t="s">
        <v>5134</v>
      </c>
      <c r="C2633" t="s">
        <v>18</v>
      </c>
      <c r="D2633" t="s">
        <v>4439</v>
      </c>
      <c r="E2633" t="s">
        <v>4441</v>
      </c>
      <c r="F2633" t="s">
        <v>265</v>
      </c>
      <c r="G2633" s="1">
        <v>43036.704432870371</v>
      </c>
      <c r="H2633" t="s">
        <v>266</v>
      </c>
    </row>
    <row r="2634" spans="1:8">
      <c r="A2634">
        <v>9.2431291903833702E+17</v>
      </c>
      <c r="B2634" t="s">
        <v>5134</v>
      </c>
      <c r="C2634" t="s">
        <v>18</v>
      </c>
      <c r="D2634" t="s">
        <v>4439</v>
      </c>
      <c r="E2634" t="s">
        <v>4442</v>
      </c>
      <c r="G2634" s="1">
        <v>43036.689201388886</v>
      </c>
    </row>
    <row r="2635" spans="1:8">
      <c r="A2635">
        <v>9.2290993355276595E+17</v>
      </c>
      <c r="B2635" t="s">
        <v>5135</v>
      </c>
      <c r="C2635" t="s">
        <v>18</v>
      </c>
      <c r="D2635" t="s">
        <v>4439</v>
      </c>
      <c r="E2635" t="s">
        <v>4443</v>
      </c>
      <c r="G2635" s="1">
        <v>43032.817696759259</v>
      </c>
    </row>
    <row r="2636" spans="1:8">
      <c r="A2636">
        <v>9.2290649109455206E+17</v>
      </c>
      <c r="B2636" t="s">
        <v>5134</v>
      </c>
      <c r="C2636" t="s">
        <v>18</v>
      </c>
      <c r="D2636" t="s">
        <v>4439</v>
      </c>
      <c r="E2636" t="s">
        <v>4444</v>
      </c>
      <c r="G2636" s="1">
        <v>43032.808194444442</v>
      </c>
    </row>
    <row r="2637" spans="1:8">
      <c r="A2637">
        <v>9.2248293641848397E+17</v>
      </c>
      <c r="B2637" t="s">
        <v>5134</v>
      </c>
      <c r="C2637" t="s">
        <v>18</v>
      </c>
      <c r="D2637" t="s">
        <v>4439</v>
      </c>
      <c r="E2637" t="s">
        <v>4445</v>
      </c>
      <c r="F2637" t="s">
        <v>4446</v>
      </c>
      <c r="G2637" s="1">
        <v>43031.639409722222</v>
      </c>
      <c r="H2637" t="s">
        <v>4447</v>
      </c>
    </row>
    <row r="2638" spans="1:8">
      <c r="A2638">
        <v>9.2216801396467699E+17</v>
      </c>
      <c r="B2638" t="s">
        <v>5134</v>
      </c>
      <c r="C2638" t="s">
        <v>18</v>
      </c>
      <c r="D2638" t="s">
        <v>4439</v>
      </c>
      <c r="E2638" t="s">
        <v>4448</v>
      </c>
      <c r="F2638" t="s">
        <v>4449</v>
      </c>
      <c r="G2638" s="1">
        <v>43030.77039351852</v>
      </c>
      <c r="H2638" t="s">
        <v>4450</v>
      </c>
    </row>
    <row r="2639" spans="1:8">
      <c r="A2639">
        <v>9.2215715442508096E+17</v>
      </c>
      <c r="B2639" t="s">
        <v>5134</v>
      </c>
      <c r="C2639" t="s">
        <v>18</v>
      </c>
      <c r="D2639" t="s">
        <v>4439</v>
      </c>
      <c r="E2639" t="s">
        <v>4451</v>
      </c>
      <c r="F2639" t="s">
        <v>4449</v>
      </c>
      <c r="G2639" s="1">
        <v>43030.740428240744</v>
      </c>
      <c r="H2639" t="s">
        <v>4450</v>
      </c>
    </row>
    <row r="2640" spans="1:8">
      <c r="A2640">
        <v>9.2212944777136102E+17</v>
      </c>
      <c r="B2640" t="s">
        <v>5135</v>
      </c>
      <c r="C2640" t="s">
        <v>18</v>
      </c>
      <c r="D2640" t="s">
        <v>4439</v>
      </c>
      <c r="E2640" t="s">
        <v>4452</v>
      </c>
      <c r="G2640" s="1">
        <v>43030.663969907408</v>
      </c>
    </row>
    <row r="2641" spans="1:8">
      <c r="A2641">
        <v>9.2149931007169702E+17</v>
      </c>
      <c r="B2641" t="s">
        <v>5134</v>
      </c>
      <c r="C2641" t="s">
        <v>18</v>
      </c>
      <c r="D2641" t="s">
        <v>4439</v>
      </c>
      <c r="E2641" t="s">
        <v>4453</v>
      </c>
      <c r="F2641" t="s">
        <v>4454</v>
      </c>
      <c r="G2641" s="1">
        <v>43028.925115740742</v>
      </c>
      <c r="H2641" t="s">
        <v>4455</v>
      </c>
    </row>
    <row r="2642" spans="1:8">
      <c r="A2642">
        <v>9.2146448167433395E+17</v>
      </c>
      <c r="B2642" t="s">
        <v>5134</v>
      </c>
      <c r="C2642" t="s">
        <v>18</v>
      </c>
      <c r="D2642" t="s">
        <v>4439</v>
      </c>
      <c r="E2642" t="s">
        <v>4456</v>
      </c>
      <c r="F2642" t="s">
        <v>2347</v>
      </c>
      <c r="G2642" s="1">
        <v>43028.829016203701</v>
      </c>
      <c r="H2642" t="s">
        <v>2348</v>
      </c>
    </row>
    <row r="2643" spans="1:8">
      <c r="A2643">
        <v>9.1895468819576E+17</v>
      </c>
      <c r="B2643" t="s">
        <v>5134</v>
      </c>
      <c r="C2643" t="s">
        <v>18</v>
      </c>
      <c r="D2643" t="s">
        <v>4439</v>
      </c>
      <c r="E2643" t="s">
        <v>4457</v>
      </c>
      <c r="F2643" t="s">
        <v>4458</v>
      </c>
      <c r="G2643" s="1">
        <v>43021.903298611112</v>
      </c>
      <c r="H2643" t="s">
        <v>4459</v>
      </c>
    </row>
    <row r="2644" spans="1:8">
      <c r="A2644">
        <v>9.1895165722817702E+17</v>
      </c>
      <c r="B2644" t="s">
        <v>5134</v>
      </c>
      <c r="C2644" t="s">
        <v>18</v>
      </c>
      <c r="D2644" t="s">
        <v>4439</v>
      </c>
      <c r="E2644" t="s">
        <v>4460</v>
      </c>
      <c r="F2644" t="s">
        <v>4461</v>
      </c>
      <c r="G2644" s="1">
        <v>43021.894942129627</v>
      </c>
      <c r="H2644" t="s">
        <v>4462</v>
      </c>
    </row>
    <row r="2645" spans="1:8">
      <c r="A2645">
        <v>9.1880468533042304E+17</v>
      </c>
      <c r="B2645" t="s">
        <v>5134</v>
      </c>
      <c r="C2645" t="s">
        <v>18</v>
      </c>
      <c r="D2645" t="s">
        <v>4439</v>
      </c>
      <c r="E2645" t="s">
        <v>4463</v>
      </c>
      <c r="F2645" t="s">
        <v>265</v>
      </c>
      <c r="G2645" s="1">
        <v>43021.489374999997</v>
      </c>
      <c r="H2645" t="s">
        <v>266</v>
      </c>
    </row>
    <row r="2646" spans="1:8">
      <c r="A2646">
        <v>9.1872184983539699E+17</v>
      </c>
      <c r="B2646" t="s">
        <v>5134</v>
      </c>
      <c r="C2646" t="s">
        <v>18</v>
      </c>
      <c r="D2646" t="s">
        <v>4439</v>
      </c>
      <c r="E2646" t="s">
        <v>4464</v>
      </c>
      <c r="F2646" t="s">
        <v>4465</v>
      </c>
      <c r="G2646" s="1">
        <v>43021.260787037034</v>
      </c>
      <c r="H2646" t="s">
        <v>4466</v>
      </c>
    </row>
    <row r="2647" spans="1:8">
      <c r="A2647">
        <v>9.1786668719767104E+17</v>
      </c>
      <c r="B2647" t="s">
        <v>5134</v>
      </c>
      <c r="C2647" t="s">
        <v>18</v>
      </c>
      <c r="D2647" t="s">
        <v>4439</v>
      </c>
      <c r="E2647" t="s">
        <v>4467</v>
      </c>
      <c r="F2647" t="s">
        <v>4465</v>
      </c>
      <c r="G2647" s="1">
        <v>43018.900995370372</v>
      </c>
      <c r="H2647" t="s">
        <v>4466</v>
      </c>
    </row>
    <row r="2648" spans="1:8">
      <c r="A2648">
        <v>9.1747862691602803E+17</v>
      </c>
      <c r="B2648" t="s">
        <v>5134</v>
      </c>
      <c r="C2648" t="s">
        <v>7</v>
      </c>
      <c r="D2648" t="s">
        <v>4439</v>
      </c>
      <c r="E2648" t="s">
        <v>4468</v>
      </c>
      <c r="F2648" t="s">
        <v>1146</v>
      </c>
      <c r="G2648" s="1">
        <v>43017.830150462964</v>
      </c>
      <c r="H2648" t="s">
        <v>1147</v>
      </c>
    </row>
    <row r="2649" spans="1:8">
      <c r="A2649">
        <v>9.1712938745519706E+17</v>
      </c>
      <c r="B2649" t="s">
        <v>5134</v>
      </c>
      <c r="C2649" t="s">
        <v>18</v>
      </c>
      <c r="D2649" t="s">
        <v>4439</v>
      </c>
      <c r="E2649" t="s">
        <v>4469</v>
      </c>
      <c r="F2649" t="s">
        <v>4470</v>
      </c>
      <c r="G2649" s="1">
        <v>43016.866435185184</v>
      </c>
      <c r="H2649" t="s">
        <v>4471</v>
      </c>
    </row>
    <row r="2650" spans="1:8">
      <c r="A2650">
        <v>9.1712236230223795E+17</v>
      </c>
      <c r="B2650" t="s">
        <v>5134</v>
      </c>
      <c r="C2650" t="s">
        <v>18</v>
      </c>
      <c r="D2650" t="s">
        <v>4439</v>
      </c>
      <c r="E2650" t="s">
        <v>4472</v>
      </c>
      <c r="F2650" t="s">
        <v>4473</v>
      </c>
      <c r="G2650" s="1">
        <v>43016.847048611111</v>
      </c>
      <c r="H2650" t="s">
        <v>1742</v>
      </c>
    </row>
    <row r="2651" spans="1:8">
      <c r="A2651">
        <v>9.1676118652336896E+17</v>
      </c>
      <c r="B2651" t="s">
        <v>5134</v>
      </c>
      <c r="C2651" t="s">
        <v>18</v>
      </c>
      <c r="D2651" t="s">
        <v>4439</v>
      </c>
      <c r="E2651" t="s">
        <v>4474</v>
      </c>
      <c r="G2651" s="1">
        <v>43015.850393518522</v>
      </c>
    </row>
    <row r="2652" spans="1:8">
      <c r="A2652">
        <v>9.1063707018771994E+17</v>
      </c>
      <c r="B2652" t="s">
        <v>5135</v>
      </c>
      <c r="C2652" t="s">
        <v>18</v>
      </c>
      <c r="D2652" t="s">
        <v>4439</v>
      </c>
      <c r="E2652" t="s">
        <v>4475</v>
      </c>
      <c r="F2652" t="s">
        <v>1761</v>
      </c>
      <c r="G2652" s="1">
        <v>42998.951053240744</v>
      </c>
      <c r="H2652" t="s">
        <v>4476</v>
      </c>
    </row>
    <row r="2653" spans="1:8">
      <c r="A2653">
        <v>9.0929881462368998E+17</v>
      </c>
      <c r="B2653" t="s">
        <v>5134</v>
      </c>
      <c r="C2653" t="s">
        <v>18</v>
      </c>
      <c r="D2653" t="s">
        <v>4439</v>
      </c>
      <c r="E2653" t="s">
        <v>4477</v>
      </c>
      <c r="F2653" t="s">
        <v>4478</v>
      </c>
      <c r="G2653" s="1">
        <v>42995.258171296293</v>
      </c>
      <c r="H2653" t="s">
        <v>4479</v>
      </c>
    </row>
    <row r="2654" spans="1:8">
      <c r="A2654">
        <v>9.0692584060848896E+17</v>
      </c>
      <c r="B2654" t="s">
        <v>5134</v>
      </c>
      <c r="C2654" t="s">
        <v>18</v>
      </c>
      <c r="D2654" t="s">
        <v>4439</v>
      </c>
      <c r="E2654" t="s">
        <v>4480</v>
      </c>
      <c r="F2654" t="s">
        <v>4481</v>
      </c>
      <c r="G2654" s="1">
        <v>42988.71</v>
      </c>
      <c r="H2654" t="s">
        <v>1742</v>
      </c>
    </row>
    <row r="2655" spans="1:8">
      <c r="A2655">
        <v>9.05640690155008E+17</v>
      </c>
      <c r="B2655" t="s">
        <v>5134</v>
      </c>
      <c r="C2655" t="s">
        <v>18</v>
      </c>
      <c r="D2655" t="s">
        <v>4439</v>
      </c>
      <c r="E2655" t="s">
        <v>4482</v>
      </c>
      <c r="G2655" s="1">
        <v>42985.163668981484</v>
      </c>
    </row>
    <row r="2656" spans="1:8">
      <c r="A2656">
        <v>9.0540310435039206E+17</v>
      </c>
      <c r="B2656" t="s">
        <v>5135</v>
      </c>
      <c r="C2656" t="s">
        <v>18</v>
      </c>
      <c r="D2656" t="s">
        <v>4439</v>
      </c>
      <c r="E2656" t="s">
        <v>4483</v>
      </c>
      <c r="F2656" t="s">
        <v>4484</v>
      </c>
      <c r="G2656" s="1">
        <v>42984.508055555554</v>
      </c>
      <c r="H2656" t="s">
        <v>4485</v>
      </c>
    </row>
    <row r="2657" spans="1:8">
      <c r="A2657">
        <v>9.0537692181449101E+17</v>
      </c>
      <c r="B2657" t="s">
        <v>5135</v>
      </c>
      <c r="C2657" t="s">
        <v>18</v>
      </c>
      <c r="D2657" t="s">
        <v>4439</v>
      </c>
      <c r="E2657" t="s">
        <v>4486</v>
      </c>
      <c r="G2657" s="1">
        <v>42984.435798611114</v>
      </c>
    </row>
    <row r="2658" spans="1:8">
      <c r="A2658">
        <v>9.0531290491573005E+17</v>
      </c>
      <c r="B2658" t="s">
        <v>5134</v>
      </c>
      <c r="C2658" t="s">
        <v>18</v>
      </c>
      <c r="D2658" t="s">
        <v>4439</v>
      </c>
      <c r="E2658" t="s">
        <v>4487</v>
      </c>
      <c r="G2658" s="1">
        <v>42984.259155092594</v>
      </c>
    </row>
    <row r="2659" spans="1:8">
      <c r="A2659">
        <v>9.0531266623896704E+17</v>
      </c>
      <c r="B2659" t="s">
        <v>5135</v>
      </c>
      <c r="C2659" t="s">
        <v>18</v>
      </c>
      <c r="D2659" t="s">
        <v>4439</v>
      </c>
      <c r="E2659" t="s">
        <v>4488</v>
      </c>
      <c r="G2659" s="1">
        <v>42984.25849537037</v>
      </c>
    </row>
    <row r="2660" spans="1:8">
      <c r="A2660">
        <v>9.0531135512459597E+17</v>
      </c>
      <c r="B2660" t="s">
        <v>5135</v>
      </c>
      <c r="C2660" t="s">
        <v>18</v>
      </c>
      <c r="D2660" t="s">
        <v>4439</v>
      </c>
      <c r="E2660" t="s">
        <v>4489</v>
      </c>
      <c r="G2660" s="1">
        <v>42984.254872685182</v>
      </c>
    </row>
    <row r="2661" spans="1:8">
      <c r="A2661">
        <v>9.0529444188332403E+17</v>
      </c>
      <c r="B2661" t="s">
        <v>5135</v>
      </c>
      <c r="C2661" t="s">
        <v>18</v>
      </c>
      <c r="D2661" t="s">
        <v>4439</v>
      </c>
      <c r="E2661" t="s">
        <v>4490</v>
      </c>
      <c r="F2661" t="s">
        <v>4491</v>
      </c>
      <c r="G2661" s="1">
        <v>42984.20820601852</v>
      </c>
      <c r="H2661" t="s">
        <v>4492</v>
      </c>
    </row>
    <row r="2662" spans="1:8">
      <c r="A2662">
        <v>9.0527051342081997E+17</v>
      </c>
      <c r="B2662" t="s">
        <v>5134</v>
      </c>
      <c r="C2662" t="s">
        <v>18</v>
      </c>
      <c r="D2662" t="s">
        <v>4439</v>
      </c>
      <c r="E2662" t="s">
        <v>4493</v>
      </c>
      <c r="G2662" s="1">
        <v>42984.142175925925</v>
      </c>
    </row>
    <row r="2663" spans="1:8">
      <c r="A2663">
        <v>9.0524805371985894E+17</v>
      </c>
      <c r="B2663" t="s">
        <v>5135</v>
      </c>
      <c r="C2663" t="s">
        <v>18</v>
      </c>
      <c r="D2663" t="s">
        <v>4439</v>
      </c>
      <c r="E2663" t="s">
        <v>4494</v>
      </c>
      <c r="F2663" t="s">
        <v>4375</v>
      </c>
      <c r="G2663" s="1">
        <v>42984.080196759256</v>
      </c>
      <c r="H2663" t="s">
        <v>4376</v>
      </c>
    </row>
    <row r="2664" spans="1:8">
      <c r="A2664">
        <v>9.0505598285379098E+17</v>
      </c>
      <c r="B2664" t="s">
        <v>5134</v>
      </c>
      <c r="C2664" t="s">
        <v>18</v>
      </c>
      <c r="D2664" t="s">
        <v>4439</v>
      </c>
      <c r="E2664" t="s">
        <v>4495</v>
      </c>
      <c r="F2664" t="s">
        <v>4496</v>
      </c>
      <c r="G2664" s="1">
        <v>42983.550185185188</v>
      </c>
      <c r="H2664" t="s">
        <v>4497</v>
      </c>
    </row>
    <row r="2665" spans="1:8">
      <c r="A2665">
        <v>9.0008733755162598E+17</v>
      </c>
      <c r="B2665" t="s">
        <v>5135</v>
      </c>
      <c r="C2665" t="s">
        <v>18</v>
      </c>
      <c r="D2665" t="s">
        <v>4439</v>
      </c>
      <c r="E2665" t="s">
        <v>4498</v>
      </c>
      <c r="F2665" t="s">
        <v>4418</v>
      </c>
      <c r="G2665" s="1">
        <v>42969.839328703703</v>
      </c>
      <c r="H2665" t="s">
        <v>4419</v>
      </c>
    </row>
    <row r="2666" spans="1:8">
      <c r="A2666">
        <v>8.9750481420825306E+17</v>
      </c>
      <c r="B2666" t="s">
        <v>5134</v>
      </c>
      <c r="C2666" t="s">
        <v>18</v>
      </c>
      <c r="D2666" t="s">
        <v>4439</v>
      </c>
      <c r="E2666" t="s">
        <v>4499</v>
      </c>
      <c r="F2666" t="s">
        <v>4500</v>
      </c>
      <c r="G2666" s="1">
        <v>42962.71292824074</v>
      </c>
      <c r="H2666" t="s">
        <v>4501</v>
      </c>
    </row>
    <row r="2667" spans="1:8">
      <c r="A2667">
        <v>8.97493911022784E+17</v>
      </c>
      <c r="B2667" t="s">
        <v>5134</v>
      </c>
      <c r="C2667" t="s">
        <v>7</v>
      </c>
      <c r="D2667" t="s">
        <v>4439</v>
      </c>
      <c r="E2667" t="s">
        <v>4502</v>
      </c>
      <c r="G2667" s="1">
        <v>42962.682835648149</v>
      </c>
    </row>
    <row r="2668" spans="1:8">
      <c r="A2668">
        <v>8.9509746601346995E+17</v>
      </c>
      <c r="B2668" t="s">
        <v>5135</v>
      </c>
      <c r="C2668" t="s">
        <v>18</v>
      </c>
      <c r="D2668" t="s">
        <v>4439</v>
      </c>
      <c r="E2668" t="s">
        <v>4503</v>
      </c>
      <c r="G2668" s="1">
        <v>42956.069907407407</v>
      </c>
    </row>
    <row r="2669" spans="1:8">
      <c r="A2669">
        <v>8.9314497021919603E+17</v>
      </c>
      <c r="B2669" t="s">
        <v>5134</v>
      </c>
      <c r="C2669" t="s">
        <v>18</v>
      </c>
      <c r="D2669" t="s">
        <v>4439</v>
      </c>
      <c r="E2669" t="s">
        <v>4504</v>
      </c>
      <c r="F2669" t="s">
        <v>4505</v>
      </c>
      <c r="G2669" s="1">
        <v>42950.68204861111</v>
      </c>
      <c r="H2669" t="s">
        <v>4506</v>
      </c>
    </row>
    <row r="2670" spans="1:8">
      <c r="A2670">
        <v>8.92176807067344E+17</v>
      </c>
      <c r="B2670" t="s">
        <v>5134</v>
      </c>
      <c r="C2670" t="s">
        <v>18</v>
      </c>
      <c r="D2670" t="s">
        <v>4439</v>
      </c>
      <c r="E2670" t="s">
        <v>4507</v>
      </c>
      <c r="F2670" t="s">
        <v>4508</v>
      </c>
      <c r="G2670" s="1">
        <v>42948.010428240741</v>
      </c>
      <c r="H2670" t="s">
        <v>4509</v>
      </c>
    </row>
    <row r="2671" spans="1:8">
      <c r="A2671">
        <v>8.9214219351062502E+17</v>
      </c>
      <c r="B2671" t="s">
        <v>5135</v>
      </c>
      <c r="C2671" t="s">
        <v>18</v>
      </c>
      <c r="D2671" t="s">
        <v>4439</v>
      </c>
      <c r="E2671" t="s">
        <v>4510</v>
      </c>
      <c r="F2671" t="s">
        <v>4473</v>
      </c>
      <c r="G2671" s="1">
        <v>42947.914907407408</v>
      </c>
      <c r="H2671" t="s">
        <v>1742</v>
      </c>
    </row>
    <row r="2672" spans="1:8">
      <c r="A2672">
        <v>8.9133701905774106E+17</v>
      </c>
      <c r="B2672" t="s">
        <v>5134</v>
      </c>
      <c r="C2672" t="s">
        <v>7</v>
      </c>
      <c r="D2672" t="s">
        <v>4439</v>
      </c>
      <c r="E2672" t="s">
        <v>4511</v>
      </c>
      <c r="F2672" t="s">
        <v>4512</v>
      </c>
      <c r="G2672" s="1">
        <v>42945.693055555559</v>
      </c>
      <c r="H2672" t="s">
        <v>4513</v>
      </c>
    </row>
    <row r="2673" spans="1:8">
      <c r="A2673">
        <v>8.9133496341671501E+17</v>
      </c>
      <c r="B2673" t="s">
        <v>5134</v>
      </c>
      <c r="C2673" t="s">
        <v>7</v>
      </c>
      <c r="D2673" t="s">
        <v>4439</v>
      </c>
      <c r="E2673" t="s">
        <v>4514</v>
      </c>
      <c r="F2673" t="s">
        <v>4515</v>
      </c>
      <c r="G2673" s="1">
        <v>42945.687384259261</v>
      </c>
      <c r="H2673" t="s">
        <v>4516</v>
      </c>
    </row>
    <row r="2674" spans="1:8">
      <c r="A2674">
        <v>8.9040078554417101E+17</v>
      </c>
      <c r="B2674" t="s">
        <v>5134</v>
      </c>
      <c r="C2674" t="s">
        <v>18</v>
      </c>
      <c r="D2674" t="s">
        <v>4439</v>
      </c>
      <c r="E2674" t="s">
        <v>4517</v>
      </c>
      <c r="G2674" s="1">
        <v>42943.109537037039</v>
      </c>
    </row>
    <row r="2675" spans="1:8">
      <c r="A2675">
        <v>8.9040060226147494E+17</v>
      </c>
      <c r="B2675" t="s">
        <v>5134</v>
      </c>
      <c r="C2675" t="s">
        <v>18</v>
      </c>
      <c r="D2675" t="s">
        <v>4439</v>
      </c>
      <c r="E2675" t="s">
        <v>4518</v>
      </c>
      <c r="F2675" t="s">
        <v>3250</v>
      </c>
      <c r="G2675" s="1">
        <v>42943.109039351853</v>
      </c>
      <c r="H2675" t="s">
        <v>3251</v>
      </c>
    </row>
    <row r="2676" spans="1:8">
      <c r="A2676">
        <v>8.9035860746799898E+17</v>
      </c>
      <c r="B2676" t="s">
        <v>5134</v>
      </c>
      <c r="C2676" t="s">
        <v>18</v>
      </c>
      <c r="D2676" t="s">
        <v>4439</v>
      </c>
      <c r="E2676" t="s">
        <v>4519</v>
      </c>
      <c r="F2676" t="s">
        <v>4520</v>
      </c>
      <c r="G2676" s="1">
        <v>42942.993148148147</v>
      </c>
      <c r="H2676" t="s">
        <v>4521</v>
      </c>
    </row>
    <row r="2677" spans="1:8">
      <c r="A2677">
        <v>8.9003741124963098E+17</v>
      </c>
      <c r="B2677" t="s">
        <v>5134</v>
      </c>
      <c r="C2677" t="s">
        <v>18</v>
      </c>
      <c r="D2677" t="s">
        <v>4439</v>
      </c>
      <c r="E2677" t="s">
        <v>4522</v>
      </c>
      <c r="G2677" s="1">
        <v>42942.106817129628</v>
      </c>
    </row>
    <row r="2678" spans="1:8">
      <c r="A2678">
        <v>8.8986327540349696E+17</v>
      </c>
      <c r="B2678" t="s">
        <v>5134</v>
      </c>
      <c r="C2678" t="s">
        <v>18</v>
      </c>
      <c r="D2678" t="s">
        <v>4439</v>
      </c>
      <c r="E2678" t="s">
        <v>4523</v>
      </c>
      <c r="F2678" t="s">
        <v>4524</v>
      </c>
      <c r="G2678" s="1">
        <v>42941.626296296294</v>
      </c>
      <c r="H2678" t="s">
        <v>4525</v>
      </c>
    </row>
    <row r="2679" spans="1:8">
      <c r="A2679">
        <v>8.8984432325632794E+17</v>
      </c>
      <c r="B2679" t="s">
        <v>5134</v>
      </c>
      <c r="C2679" t="s">
        <v>18</v>
      </c>
      <c r="D2679" t="s">
        <v>4439</v>
      </c>
      <c r="E2679" t="s">
        <v>4526</v>
      </c>
      <c r="F2679" t="s">
        <v>4484</v>
      </c>
      <c r="G2679" s="1">
        <v>42941.573993055557</v>
      </c>
      <c r="H2679" t="s">
        <v>4485</v>
      </c>
    </row>
    <row r="2680" spans="1:8">
      <c r="A2680">
        <v>8.8924144676259802E+17</v>
      </c>
      <c r="B2680" t="s">
        <v>5134</v>
      </c>
      <c r="C2680" t="s">
        <v>18</v>
      </c>
      <c r="D2680" t="s">
        <v>4439</v>
      </c>
      <c r="E2680" t="s">
        <v>4527</v>
      </c>
      <c r="F2680" t="s">
        <v>4528</v>
      </c>
      <c r="G2680" s="1">
        <v>42939.910370370373</v>
      </c>
      <c r="H2680" t="s">
        <v>1742</v>
      </c>
    </row>
    <row r="2681" spans="1:8">
      <c r="A2681">
        <v>8.8878546047825894E+17</v>
      </c>
      <c r="B2681" t="s">
        <v>5135</v>
      </c>
      <c r="C2681" t="s">
        <v>18</v>
      </c>
      <c r="D2681" t="s">
        <v>4439</v>
      </c>
      <c r="E2681" t="s">
        <v>4529</v>
      </c>
      <c r="F2681" t="s">
        <v>4530</v>
      </c>
      <c r="G2681" s="1">
        <v>42938.652094907404</v>
      </c>
      <c r="H2681" t="s">
        <v>4531</v>
      </c>
    </row>
    <row r="2682" spans="1:8">
      <c r="A2682">
        <v>8.8818767095815706E+17</v>
      </c>
      <c r="B2682" t="s">
        <v>5134</v>
      </c>
      <c r="C2682" t="s">
        <v>18</v>
      </c>
      <c r="D2682" t="s">
        <v>4439</v>
      </c>
      <c r="E2682" t="s">
        <v>4532</v>
      </c>
      <c r="F2682" t="s">
        <v>1421</v>
      </c>
      <c r="G2682" s="1">
        <v>42937.002511574072</v>
      </c>
      <c r="H2682" t="s">
        <v>1422</v>
      </c>
    </row>
    <row r="2683" spans="1:8">
      <c r="A2683">
        <v>8.8812244097864896E+17</v>
      </c>
      <c r="B2683" t="s">
        <v>5134</v>
      </c>
      <c r="C2683" t="s">
        <v>18</v>
      </c>
      <c r="D2683" t="s">
        <v>4439</v>
      </c>
      <c r="E2683" t="s">
        <v>4533</v>
      </c>
      <c r="F2683" t="s">
        <v>4418</v>
      </c>
      <c r="G2683" s="1">
        <v>42936.822511574072</v>
      </c>
      <c r="H2683" t="s">
        <v>4419</v>
      </c>
    </row>
    <row r="2684" spans="1:8">
      <c r="A2684">
        <v>8.8740103332809894E+17</v>
      </c>
      <c r="B2684" t="s">
        <v>5134</v>
      </c>
      <c r="C2684" t="s">
        <v>18</v>
      </c>
      <c r="D2684" t="s">
        <v>4439</v>
      </c>
      <c r="E2684" t="s">
        <v>4534</v>
      </c>
      <c r="F2684" t="s">
        <v>4535</v>
      </c>
      <c r="G2684" s="1">
        <v>42934.831805555557</v>
      </c>
      <c r="H2684" t="s">
        <v>4536</v>
      </c>
    </row>
    <row r="2685" spans="1:8">
      <c r="A2685">
        <v>8.8667714995189696E+17</v>
      </c>
      <c r="B2685" t="s">
        <v>5134</v>
      </c>
      <c r="C2685" t="s">
        <v>18</v>
      </c>
      <c r="D2685" t="s">
        <v>4439</v>
      </c>
      <c r="E2685" t="s">
        <v>4537</v>
      </c>
      <c r="F2685" t="s">
        <v>4538</v>
      </c>
      <c r="G2685" s="1">
        <v>42932.83425925926</v>
      </c>
      <c r="H2685" t="s">
        <v>1742</v>
      </c>
    </row>
    <row r="2686" spans="1:8">
      <c r="A2686">
        <v>8.8587414459590605E+17</v>
      </c>
      <c r="B2686" t="s">
        <v>5134</v>
      </c>
      <c r="C2686" t="s">
        <v>18</v>
      </c>
      <c r="D2686" t="s">
        <v>4439</v>
      </c>
      <c r="E2686" t="s">
        <v>4539</v>
      </c>
      <c r="F2686" t="s">
        <v>4540</v>
      </c>
      <c r="G2686" s="1">
        <v>42930.618391203701</v>
      </c>
      <c r="H2686" t="s">
        <v>4541</v>
      </c>
    </row>
    <row r="2687" spans="1:8">
      <c r="A2687">
        <v>8.8584720970250995E+17</v>
      </c>
      <c r="B2687" t="s">
        <v>5134</v>
      </c>
      <c r="C2687" t="s">
        <v>18</v>
      </c>
      <c r="D2687" t="s">
        <v>4439</v>
      </c>
      <c r="E2687" t="s">
        <v>4542</v>
      </c>
      <c r="F2687" t="s">
        <v>4543</v>
      </c>
      <c r="G2687" s="1">
        <v>42930.544062499997</v>
      </c>
      <c r="H2687" t="s">
        <v>4544</v>
      </c>
    </row>
    <row r="2688" spans="1:8">
      <c r="A2688">
        <v>8.8531691972063603E+17</v>
      </c>
      <c r="B2688" t="s">
        <v>5134</v>
      </c>
      <c r="C2688" t="s">
        <v>7</v>
      </c>
      <c r="D2688" t="s">
        <v>4439</v>
      </c>
      <c r="E2688" t="s">
        <v>4545</v>
      </c>
      <c r="G2688" s="1">
        <v>42929.080740740741</v>
      </c>
    </row>
    <row r="2689" spans="1:8">
      <c r="A2689">
        <v>8.84456025906192E+17</v>
      </c>
      <c r="B2689" t="s">
        <v>5135</v>
      </c>
      <c r="C2689" t="s">
        <v>18</v>
      </c>
      <c r="D2689" t="s">
        <v>4439</v>
      </c>
      <c r="E2689" t="s">
        <v>4546</v>
      </c>
      <c r="G2689" s="1">
        <v>42926.705127314817</v>
      </c>
    </row>
    <row r="2690" spans="1:8">
      <c r="A2690">
        <v>8.8440870259756595E+17</v>
      </c>
      <c r="B2690" t="s">
        <v>5134</v>
      </c>
      <c r="C2690" t="s">
        <v>18</v>
      </c>
      <c r="D2690" t="s">
        <v>4439</v>
      </c>
      <c r="E2690" t="s">
        <v>4547</v>
      </c>
      <c r="F2690" t="s">
        <v>3034</v>
      </c>
      <c r="G2690" s="1">
        <v>42926.574537037035</v>
      </c>
      <c r="H2690" t="s">
        <v>4548</v>
      </c>
    </row>
    <row r="2691" spans="1:8">
      <c r="A2691">
        <v>8.8363479754497203E+17</v>
      </c>
      <c r="B2691" t="s">
        <v>5135</v>
      </c>
      <c r="C2691" t="s">
        <v>18</v>
      </c>
      <c r="D2691" t="s">
        <v>4439</v>
      </c>
      <c r="E2691" t="s">
        <v>4549</v>
      </c>
      <c r="F2691" t="s">
        <v>4550</v>
      </c>
      <c r="G2691" s="1">
        <v>42924.438969907409</v>
      </c>
      <c r="H2691" t="s">
        <v>4551</v>
      </c>
    </row>
    <row r="2692" spans="1:8">
      <c r="A2692">
        <v>8.8233071199855398E+17</v>
      </c>
      <c r="B2692" t="s">
        <v>5134</v>
      </c>
      <c r="C2692" t="s">
        <v>18</v>
      </c>
      <c r="D2692" t="s">
        <v>4439</v>
      </c>
      <c r="E2692" t="s">
        <v>4552</v>
      </c>
      <c r="F2692" t="s">
        <v>4538</v>
      </c>
      <c r="G2692" s="1">
        <v>42920.840381944443</v>
      </c>
      <c r="H2692" t="s">
        <v>1742</v>
      </c>
    </row>
    <row r="2693" spans="1:8">
      <c r="A2693">
        <v>8.8014593357665805E+17</v>
      </c>
      <c r="B2693" t="s">
        <v>5134</v>
      </c>
      <c r="C2693" t="s">
        <v>18</v>
      </c>
      <c r="D2693" t="s">
        <v>4439</v>
      </c>
      <c r="E2693" t="s">
        <v>4553</v>
      </c>
      <c r="F2693" t="s">
        <v>1428</v>
      </c>
      <c r="G2693" s="1">
        <v>42914.811539351853</v>
      </c>
      <c r="H2693" t="s">
        <v>1429</v>
      </c>
    </row>
    <row r="2694" spans="1:8">
      <c r="A2694">
        <v>8.8011850530309299E+17</v>
      </c>
      <c r="B2694" t="s">
        <v>5134</v>
      </c>
      <c r="C2694" t="s">
        <v>18</v>
      </c>
      <c r="D2694" t="s">
        <v>4439</v>
      </c>
      <c r="E2694" t="s">
        <v>4554</v>
      </c>
      <c r="F2694" t="s">
        <v>1409</v>
      </c>
      <c r="G2694" s="1">
        <v>42914.735856481479</v>
      </c>
      <c r="H2694" t="s">
        <v>1410</v>
      </c>
    </row>
    <row r="2695" spans="1:8">
      <c r="A2695">
        <v>8.7854925433951398E+17</v>
      </c>
      <c r="B2695" t="s">
        <v>5134</v>
      </c>
      <c r="C2695" t="s">
        <v>18</v>
      </c>
      <c r="D2695" t="s">
        <v>4439</v>
      </c>
      <c r="E2695" t="s">
        <v>4555</v>
      </c>
      <c r="F2695" t="s">
        <v>4556</v>
      </c>
      <c r="G2695" s="1">
        <v>42910.405543981484</v>
      </c>
      <c r="H2695" t="s">
        <v>4557</v>
      </c>
    </row>
    <row r="2696" spans="1:8">
      <c r="A2696">
        <v>8.7814021563376E+17</v>
      </c>
      <c r="B2696" t="s">
        <v>5134</v>
      </c>
      <c r="C2696" t="s">
        <v>18</v>
      </c>
      <c r="D2696" t="s">
        <v>4439</v>
      </c>
      <c r="E2696" t="s">
        <v>4558</v>
      </c>
      <c r="F2696" t="s">
        <v>4559</v>
      </c>
      <c r="G2696" s="1">
        <v>42909.276817129627</v>
      </c>
      <c r="H2696" t="s">
        <v>4560</v>
      </c>
    </row>
    <row r="2697" spans="1:8">
      <c r="A2697">
        <v>8.7796922506674906E+17</v>
      </c>
      <c r="B2697" t="s">
        <v>5135</v>
      </c>
      <c r="C2697" t="s">
        <v>18</v>
      </c>
      <c r="D2697" t="s">
        <v>4439</v>
      </c>
      <c r="E2697" t="s">
        <v>4561</v>
      </c>
      <c r="G2697" s="1">
        <v>42908.804965277777</v>
      </c>
    </row>
    <row r="2698" spans="1:8">
      <c r="A2698">
        <v>8.7542048643977203E+17</v>
      </c>
      <c r="B2698" t="s">
        <v>5134</v>
      </c>
      <c r="C2698" t="s">
        <v>18</v>
      </c>
      <c r="D2698" t="s">
        <v>4439</v>
      </c>
      <c r="E2698" t="s">
        <v>4562</v>
      </c>
      <c r="F2698" t="s">
        <v>4556</v>
      </c>
      <c r="G2698" s="1">
        <v>42901.771793981483</v>
      </c>
      <c r="H2698" t="s">
        <v>4557</v>
      </c>
    </row>
    <row r="2699" spans="1:8">
      <c r="A2699">
        <v>8.7533343506532301E+17</v>
      </c>
      <c r="B2699" t="s">
        <v>5134</v>
      </c>
      <c r="C2699" t="s">
        <v>18</v>
      </c>
      <c r="D2699" t="s">
        <v>4439</v>
      </c>
      <c r="E2699" t="e">
        <f>_xlfn.SINGLE(GoldboxATL _xlfn.SINGLE(Delta an omelet sandwich lol \U0001f61c))</f>
        <v>#NAME?</v>
      </c>
      <c r="G2699" s="1">
        <v>42901.531574074077</v>
      </c>
    </row>
    <row r="2700" spans="1:8">
      <c r="A2700">
        <v>8.7532269297882304E+17</v>
      </c>
      <c r="B2700" t="s">
        <v>5135</v>
      </c>
      <c r="C2700" t="s">
        <v>18</v>
      </c>
      <c r="D2700" t="s">
        <v>4439</v>
      </c>
      <c r="E2700" t="s">
        <v>4563</v>
      </c>
      <c r="F2700" t="s">
        <v>4564</v>
      </c>
      <c r="G2700" s="1">
        <v>42901.501932870371</v>
      </c>
      <c r="H2700" t="s">
        <v>4565</v>
      </c>
    </row>
    <row r="2701" spans="1:8">
      <c r="A2701">
        <v>8.7281031323359603E+17</v>
      </c>
      <c r="B2701" t="s">
        <v>5134</v>
      </c>
      <c r="C2701" t="s">
        <v>18</v>
      </c>
      <c r="D2701" t="s">
        <v>4439</v>
      </c>
      <c r="E2701" t="s">
        <v>4566</v>
      </c>
      <c r="G2701" s="1">
        <v>42894.569085648145</v>
      </c>
    </row>
    <row r="2702" spans="1:8">
      <c r="A2702">
        <v>8.7207610951659098E+17</v>
      </c>
      <c r="B2702" t="s">
        <v>5134</v>
      </c>
      <c r="C2702" t="s">
        <v>7</v>
      </c>
      <c r="D2702" t="s">
        <v>4439</v>
      </c>
      <c r="E2702" t="s">
        <v>4567</v>
      </c>
      <c r="F2702" t="s">
        <v>316</v>
      </c>
      <c r="G2702" s="1">
        <v>42892.543067129627</v>
      </c>
      <c r="H2702" t="s">
        <v>317</v>
      </c>
    </row>
    <row r="2703" spans="1:8">
      <c r="A2703">
        <v>8.7207422376161997E+17</v>
      </c>
      <c r="B2703" t="s">
        <v>5134</v>
      </c>
      <c r="C2703" t="s">
        <v>18</v>
      </c>
      <c r="D2703" t="s">
        <v>4439</v>
      </c>
      <c r="E2703" t="s">
        <v>4568</v>
      </c>
      <c r="F2703" t="s">
        <v>316</v>
      </c>
      <c r="G2703" s="1">
        <v>42892.537858796299</v>
      </c>
      <c r="H2703" t="s">
        <v>317</v>
      </c>
    </row>
    <row r="2704" spans="1:8">
      <c r="A2704">
        <v>8.7190901461087795E+17</v>
      </c>
      <c r="B2704" t="s">
        <v>5134</v>
      </c>
      <c r="C2704" t="s">
        <v>18</v>
      </c>
      <c r="D2704" t="s">
        <v>4439</v>
      </c>
      <c r="E2704" t="s">
        <v>4569</v>
      </c>
      <c r="G2704" s="1">
        <v>42892.081979166665</v>
      </c>
    </row>
    <row r="2705" spans="1:8">
      <c r="A2705">
        <v>8.7169044573006605E+17</v>
      </c>
      <c r="B2705" t="s">
        <v>5135</v>
      </c>
      <c r="C2705" t="s">
        <v>7</v>
      </c>
      <c r="D2705" t="s">
        <v>4439</v>
      </c>
      <c r="E2705" t="s">
        <v>4570</v>
      </c>
      <c r="G2705" s="1">
        <v>42891.478842592594</v>
      </c>
    </row>
    <row r="2706" spans="1:8">
      <c r="A2706">
        <v>8.7149250251530995E+17</v>
      </c>
      <c r="B2706" t="s">
        <v>5134</v>
      </c>
      <c r="C2706" t="s">
        <v>7</v>
      </c>
      <c r="D2706" t="s">
        <v>4439</v>
      </c>
      <c r="E2706" t="s">
        <v>4571</v>
      </c>
      <c r="F2706" t="s">
        <v>4572</v>
      </c>
      <c r="G2706" s="1">
        <v>42890.932615740741</v>
      </c>
      <c r="H2706" t="s">
        <v>4573</v>
      </c>
    </row>
    <row r="2707" spans="1:8">
      <c r="A2707">
        <v>8.7144683996630195E+17</v>
      </c>
      <c r="B2707" t="s">
        <v>5134</v>
      </c>
      <c r="C2707" t="s">
        <v>7</v>
      </c>
      <c r="D2707" t="s">
        <v>4439</v>
      </c>
      <c r="E2707" t="s">
        <v>4574</v>
      </c>
      <c r="F2707" t="s">
        <v>4575</v>
      </c>
      <c r="G2707" s="1">
        <v>42890.806620370371</v>
      </c>
      <c r="H2707" t="s">
        <v>4576</v>
      </c>
    </row>
    <row r="2708" spans="1:8">
      <c r="A2708">
        <v>8.7007152654827098E+17</v>
      </c>
      <c r="B2708" t="s">
        <v>5134</v>
      </c>
      <c r="C2708" t="s">
        <v>18</v>
      </c>
      <c r="D2708" t="s">
        <v>4439</v>
      </c>
      <c r="E2708" t="s">
        <v>4577</v>
      </c>
      <c r="F2708" t="s">
        <v>4578</v>
      </c>
      <c r="G2708" s="1">
        <v>42887.011469907404</v>
      </c>
      <c r="H2708" t="s">
        <v>4579</v>
      </c>
    </row>
    <row r="2709" spans="1:8">
      <c r="A2709">
        <v>8.7005144326443405E+17</v>
      </c>
      <c r="B2709" t="s">
        <v>5134</v>
      </c>
      <c r="C2709" t="s">
        <v>18</v>
      </c>
      <c r="D2709" t="s">
        <v>4439</v>
      </c>
      <c r="E2709" t="s">
        <v>4580</v>
      </c>
      <c r="F2709" t="s">
        <v>4581</v>
      </c>
      <c r="G2709" s="1">
        <v>42886.956053240741</v>
      </c>
      <c r="H2709" t="s">
        <v>4582</v>
      </c>
    </row>
    <row r="2710" spans="1:8">
      <c r="A2710">
        <v>8.6848559990846195E+17</v>
      </c>
      <c r="B2710" t="s">
        <v>5135</v>
      </c>
      <c r="C2710" t="s">
        <v>18</v>
      </c>
      <c r="D2710" t="s">
        <v>4439</v>
      </c>
      <c r="E2710" t="s">
        <v>4583</v>
      </c>
      <c r="F2710" t="s">
        <v>1761</v>
      </c>
      <c r="G2710" s="1">
        <v>42882.635150462964</v>
      </c>
      <c r="H2710" t="s">
        <v>4476</v>
      </c>
    </row>
    <row r="2711" spans="1:8">
      <c r="A2711">
        <v>2.8828676452163501E+17</v>
      </c>
      <c r="B2711" t="s">
        <v>5134</v>
      </c>
      <c r="C2711" t="s">
        <v>7</v>
      </c>
      <c r="D2711" t="s">
        <v>4584</v>
      </c>
      <c r="E2711" t="s">
        <v>4585</v>
      </c>
      <c r="G2711" s="1">
        <v>41281.591377314813</v>
      </c>
    </row>
    <row r="2712" spans="1:8">
      <c r="A2712">
        <v>8.5156450344785894E+17</v>
      </c>
      <c r="B2712" t="s">
        <v>5134</v>
      </c>
      <c r="C2712" t="s">
        <v>10</v>
      </c>
      <c r="D2712" t="s">
        <v>4586</v>
      </c>
      <c r="E2712" t="s">
        <v>4587</v>
      </c>
      <c r="G2712" s="1">
        <v>42835.941817129627</v>
      </c>
    </row>
    <row r="2713" spans="1:8">
      <c r="A2713">
        <v>9.1962443420135002E+17</v>
      </c>
      <c r="B2713" t="s">
        <v>5134</v>
      </c>
      <c r="C2713" t="s">
        <v>10</v>
      </c>
      <c r="D2713" t="s">
        <v>4588</v>
      </c>
      <c r="E2713" t="s">
        <v>4589</v>
      </c>
      <c r="G2713" s="1">
        <v>43023.751446759263</v>
      </c>
    </row>
    <row r="2714" spans="1:8">
      <c r="A2714">
        <v>8.6059252058525197E+17</v>
      </c>
      <c r="B2714" t="s">
        <v>5134</v>
      </c>
      <c r="C2714" t="s">
        <v>10</v>
      </c>
      <c r="D2714" t="s">
        <v>4588</v>
      </c>
      <c r="E2714" t="s">
        <v>4590</v>
      </c>
      <c r="G2714" s="1">
        <v>42860.854398148149</v>
      </c>
    </row>
    <row r="2715" spans="1:8">
      <c r="A2715">
        <v>8.5993814811316198E+17</v>
      </c>
      <c r="B2715" t="s">
        <v>5134</v>
      </c>
      <c r="C2715" t="s">
        <v>10</v>
      </c>
      <c r="D2715" t="s">
        <v>4588</v>
      </c>
      <c r="E2715" t="s">
        <v>4591</v>
      </c>
      <c r="G2715" s="1">
        <v>42859.048680555556</v>
      </c>
    </row>
    <row r="2716" spans="1:8">
      <c r="A2716">
        <v>8.6422682777416397E+17</v>
      </c>
      <c r="B2716" t="s">
        <v>5134</v>
      </c>
      <c r="C2716" t="s">
        <v>7</v>
      </c>
      <c r="D2716" t="s">
        <v>4592</v>
      </c>
      <c r="E2716" t="s">
        <v>4593</v>
      </c>
      <c r="G2716" s="1">
        <v>42870.883171296293</v>
      </c>
    </row>
    <row r="2717" spans="1:8">
      <c r="A2717">
        <v>8.64192006704304E+17</v>
      </c>
      <c r="B2717" t="s">
        <v>5134</v>
      </c>
      <c r="C2717" t="s">
        <v>7</v>
      </c>
      <c r="D2717" t="s">
        <v>4592</v>
      </c>
      <c r="E2717" t="s">
        <v>4594</v>
      </c>
      <c r="G2717" s="1">
        <v>42870.787083333336</v>
      </c>
    </row>
    <row r="2718" spans="1:8">
      <c r="A2718">
        <v>6.5806296171875098E+17</v>
      </c>
      <c r="B2718" t="s">
        <v>5135</v>
      </c>
      <c r="C2718" t="s">
        <v>18</v>
      </c>
      <c r="D2718" t="s">
        <v>4595</v>
      </c>
      <c r="E2718" t="s">
        <v>4596</v>
      </c>
      <c r="G2718" s="1">
        <v>42301.97928240741</v>
      </c>
    </row>
    <row r="2719" spans="1:8">
      <c r="A2719">
        <v>8.5153607444696205E+17</v>
      </c>
      <c r="B2719" t="s">
        <v>5134</v>
      </c>
      <c r="C2719" t="s">
        <v>10</v>
      </c>
      <c r="D2719" t="s">
        <v>4597</v>
      </c>
      <c r="E2719" t="s">
        <v>2131</v>
      </c>
      <c r="G2719" s="1">
        <v>42835.863368055558</v>
      </c>
    </row>
    <row r="2720" spans="1:8">
      <c r="A2720">
        <v>9.08888162247856E+17</v>
      </c>
      <c r="B2720" t="s">
        <v>5134</v>
      </c>
      <c r="C2720" t="s">
        <v>10</v>
      </c>
      <c r="D2720" t="s">
        <v>4598</v>
      </c>
      <c r="E2720" t="s">
        <v>4599</v>
      </c>
      <c r="F2720" t="s">
        <v>495</v>
      </c>
      <c r="G2720" s="1">
        <v>42994.124976851854</v>
      </c>
      <c r="H2720" t="s">
        <v>496</v>
      </c>
    </row>
    <row r="2721" spans="1:8">
      <c r="A2721">
        <v>8.7230745823617805E+17</v>
      </c>
      <c r="B2721" t="s">
        <v>5134</v>
      </c>
      <c r="C2721" t="s">
        <v>15</v>
      </c>
      <c r="D2721" t="s">
        <v>4598</v>
      </c>
      <c r="E2721" t="s">
        <v>4600</v>
      </c>
      <c r="G2721" s="1">
        <v>42893.181469907409</v>
      </c>
    </row>
    <row r="2722" spans="1:8">
      <c r="A2722">
        <v>6.1401656694289997E+17</v>
      </c>
      <c r="B2722" t="s">
        <v>5135</v>
      </c>
      <c r="C2722" t="s">
        <v>7</v>
      </c>
      <c r="D2722" t="s">
        <v>4601</v>
      </c>
      <c r="E2722" t="s">
        <v>4602</v>
      </c>
      <c r="G2722" s="1">
        <v>42180.434398148151</v>
      </c>
    </row>
    <row r="2723" spans="1:8">
      <c r="A2723">
        <v>8.5184005983800102E+17</v>
      </c>
      <c r="B2723" t="s">
        <v>5134</v>
      </c>
      <c r="C2723" t="s">
        <v>10</v>
      </c>
      <c r="D2723" t="s">
        <v>4603</v>
      </c>
      <c r="E2723" t="s">
        <v>4604</v>
      </c>
      <c r="F2723" t="s">
        <v>495</v>
      </c>
      <c r="G2723" s="1">
        <v>42836.702210648145</v>
      </c>
      <c r="H2723" t="s">
        <v>496</v>
      </c>
    </row>
    <row r="2724" spans="1:8">
      <c r="A2724">
        <v>8.5147500148831002E+17</v>
      </c>
      <c r="B2724" t="s">
        <v>5134</v>
      </c>
      <c r="C2724" t="s">
        <v>10</v>
      </c>
      <c r="D2724" t="s">
        <v>4605</v>
      </c>
      <c r="E2724" t="s">
        <v>4606</v>
      </c>
      <c r="F2724" t="s">
        <v>4607</v>
      </c>
      <c r="G2724" s="1">
        <v>42835.694837962961</v>
      </c>
      <c r="H2724" t="s">
        <v>4608</v>
      </c>
    </row>
    <row r="2725" spans="1:8">
      <c r="A2725">
        <v>7.4635847933444902E+17</v>
      </c>
      <c r="B2725" t="s">
        <v>5134</v>
      </c>
      <c r="C2725" t="s">
        <v>10</v>
      </c>
      <c r="D2725" t="s">
        <v>4609</v>
      </c>
      <c r="E2725" t="s">
        <v>4610</v>
      </c>
      <c r="G2725" s="1">
        <v>42545.628495370373</v>
      </c>
    </row>
    <row r="2726" spans="1:8">
      <c r="A2726">
        <v>8.7043061332465997E+17</v>
      </c>
      <c r="B2726" t="s">
        <v>5134</v>
      </c>
      <c r="C2726" t="s">
        <v>18</v>
      </c>
      <c r="D2726" t="s">
        <v>4611</v>
      </c>
      <c r="E2726" t="s">
        <v>4612</v>
      </c>
      <c r="G2726" s="1">
        <v>42888.00236111111</v>
      </c>
    </row>
    <row r="2727" spans="1:8">
      <c r="A2727">
        <v>8.6493733949953203E+17</v>
      </c>
      <c r="B2727" t="s">
        <v>5135</v>
      </c>
      <c r="C2727" t="s">
        <v>10</v>
      </c>
      <c r="D2727" t="s">
        <v>4611</v>
      </c>
      <c r="E2727" t="s">
        <v>4613</v>
      </c>
      <c r="G2727" s="1">
        <v>42872.843819444446</v>
      </c>
    </row>
    <row r="2728" spans="1:8">
      <c r="A2728">
        <v>8.3519889260191706E+17</v>
      </c>
      <c r="B2728" t="s">
        <v>5135</v>
      </c>
      <c r="C2728" t="s">
        <v>18</v>
      </c>
      <c r="D2728" t="s">
        <v>4611</v>
      </c>
      <c r="E2728" t="s">
        <v>4614</v>
      </c>
      <c r="G2728" s="1">
        <v>42790.781331018516</v>
      </c>
    </row>
    <row r="2729" spans="1:8">
      <c r="A2729">
        <v>8.0402278963209805E+17</v>
      </c>
      <c r="B2729" t="s">
        <v>5135</v>
      </c>
      <c r="C2729" t="s">
        <v>10</v>
      </c>
      <c r="D2729" t="s">
        <v>4611</v>
      </c>
      <c r="E2729" t="s">
        <v>4615</v>
      </c>
      <c r="F2729" t="s">
        <v>782</v>
      </c>
      <c r="G2729" s="1">
        <v>42704.75167824074</v>
      </c>
      <c r="H2729" t="s">
        <v>564</v>
      </c>
    </row>
    <row r="2730" spans="1:8">
      <c r="A2730">
        <v>8.0399826934917094E+17</v>
      </c>
      <c r="B2730" t="s">
        <v>5134</v>
      </c>
      <c r="C2730" t="s">
        <v>10</v>
      </c>
      <c r="D2730" t="s">
        <v>4611</v>
      </c>
      <c r="E2730" t="s">
        <v>4616</v>
      </c>
      <c r="F2730" t="s">
        <v>3275</v>
      </c>
      <c r="G2730" s="1">
        <v>42704.684016203704</v>
      </c>
      <c r="H2730" t="s">
        <v>3276</v>
      </c>
    </row>
    <row r="2731" spans="1:8">
      <c r="A2731">
        <v>8.0123506764953101E+17</v>
      </c>
      <c r="B2731" t="s">
        <v>5134</v>
      </c>
      <c r="C2731" t="s">
        <v>10</v>
      </c>
      <c r="D2731" t="s">
        <v>4611</v>
      </c>
      <c r="E2731" t="s">
        <v>4617</v>
      </c>
      <c r="G2731" s="1">
        <v>42697.059039351851</v>
      </c>
    </row>
    <row r="2732" spans="1:8">
      <c r="A2732">
        <v>6.6705092026241805E+17</v>
      </c>
      <c r="B2732" t="s">
        <v>5134</v>
      </c>
      <c r="C2732" t="s">
        <v>7</v>
      </c>
      <c r="D2732" t="s">
        <v>4611</v>
      </c>
      <c r="E2732" t="s">
        <v>4618</v>
      </c>
      <c r="G2732" s="1">
        <v>42326.781331018516</v>
      </c>
    </row>
    <row r="2733" spans="1:8">
      <c r="A2733">
        <v>6.1192740396794202E+17</v>
      </c>
      <c r="B2733" t="s">
        <v>5135</v>
      </c>
      <c r="C2733" t="s">
        <v>15</v>
      </c>
      <c r="D2733" t="s">
        <v>4611</v>
      </c>
      <c r="E2733" t="s">
        <v>4619</v>
      </c>
      <c r="G2733" s="1">
        <v>42174.669398148151</v>
      </c>
    </row>
    <row r="2734" spans="1:8">
      <c r="A2734">
        <v>8.2586825880910195E+17</v>
      </c>
      <c r="B2734" t="s">
        <v>5134</v>
      </c>
      <c r="C2734" t="s">
        <v>18</v>
      </c>
      <c r="D2734" t="s">
        <v>4620</v>
      </c>
      <c r="E2734" t="s">
        <v>4621</v>
      </c>
      <c r="G2734" s="1">
        <v>42765.033692129633</v>
      </c>
    </row>
    <row r="2735" spans="1:8">
      <c r="A2735">
        <v>9.0965684847039206E+17</v>
      </c>
      <c r="B2735" t="s">
        <v>5134</v>
      </c>
      <c r="C2735" t="s">
        <v>15</v>
      </c>
      <c r="D2735" t="s">
        <v>4622</v>
      </c>
      <c r="E2735" t="s">
        <v>4623</v>
      </c>
      <c r="F2735" t="s">
        <v>4624</v>
      </c>
      <c r="G2735" s="1">
        <v>42996.246145833335</v>
      </c>
      <c r="H2735" t="s">
        <v>4625</v>
      </c>
    </row>
    <row r="2736" spans="1:8">
      <c r="A2736">
        <v>8.8385526170591603E+17</v>
      </c>
      <c r="B2736" t="s">
        <v>5135</v>
      </c>
      <c r="C2736" t="s">
        <v>15</v>
      </c>
      <c r="D2736" t="s">
        <v>4622</v>
      </c>
      <c r="E2736" t="s">
        <v>4626</v>
      </c>
      <c r="F2736" t="s">
        <v>782</v>
      </c>
      <c r="G2736" s="1">
        <v>42925.047337962962</v>
      </c>
      <c r="H2736" t="s">
        <v>564</v>
      </c>
    </row>
    <row r="2737" spans="1:8">
      <c r="A2737">
        <v>7.6702967019365901E+17</v>
      </c>
      <c r="B2737" t="s">
        <v>5134</v>
      </c>
      <c r="C2737" t="s">
        <v>41</v>
      </c>
      <c r="D2737" t="s">
        <v>4627</v>
      </c>
      <c r="E2737" t="s">
        <v>4628</v>
      </c>
      <c r="G2737" s="1">
        <v>42602.670115740744</v>
      </c>
    </row>
    <row r="2738" spans="1:8">
      <c r="A2738">
        <v>4.8841646450056301E+17</v>
      </c>
      <c r="B2738" t="s">
        <v>5134</v>
      </c>
      <c r="C2738" t="s">
        <v>15</v>
      </c>
      <c r="D2738" t="s">
        <v>4629</v>
      </c>
      <c r="E2738" t="s">
        <v>4630</v>
      </c>
      <c r="G2738" s="1">
        <v>41833.844143518516</v>
      </c>
    </row>
    <row r="2739" spans="1:8">
      <c r="A2739">
        <v>8.92647994079584E+17</v>
      </c>
      <c r="B2739" t="s">
        <v>5134</v>
      </c>
      <c r="C2739" t="s">
        <v>15</v>
      </c>
      <c r="D2739" t="s">
        <v>4631</v>
      </c>
      <c r="E2739" t="e">
        <f>_xlfn.SINGLE(undeux _xlfn.SINGLE(SouthwestAir I used to be loyal to southwest)), but one flight on Virgin Air and I never went back.</f>
        <v>#NAME?</v>
      </c>
      <c r="G2739" s="1">
        <v>42949.310659722221</v>
      </c>
    </row>
    <row r="2740" spans="1:8">
      <c r="A2740">
        <v>7.0128679735184499E+17</v>
      </c>
      <c r="B2740" t="s">
        <v>5134</v>
      </c>
      <c r="C2740" t="s">
        <v>7</v>
      </c>
      <c r="D2740" t="s">
        <v>4632</v>
      </c>
      <c r="E2740" t="s">
        <v>4633</v>
      </c>
      <c r="F2740" t="s">
        <v>1365</v>
      </c>
      <c r="G2740" s="1">
        <v>42421.254351851851</v>
      </c>
      <c r="H2740" t="s">
        <v>1366</v>
      </c>
    </row>
    <row r="2741" spans="1:8">
      <c r="A2741">
        <v>7.0043951639011699E+17</v>
      </c>
      <c r="B2741" t="s">
        <v>5134</v>
      </c>
      <c r="C2741" t="s">
        <v>7</v>
      </c>
      <c r="D2741" t="s">
        <v>4632</v>
      </c>
      <c r="E2741" t="s">
        <v>4634</v>
      </c>
      <c r="F2741" t="s">
        <v>265</v>
      </c>
      <c r="G2741" s="1">
        <v>42418.916296296295</v>
      </c>
      <c r="H2741" t="s">
        <v>266</v>
      </c>
    </row>
    <row r="2742" spans="1:8">
      <c r="A2742">
        <v>8.5164866016930995E+17</v>
      </c>
      <c r="B2742" t="s">
        <v>5134</v>
      </c>
      <c r="C2742" t="s">
        <v>10</v>
      </c>
      <c r="D2742" t="s">
        <v>4635</v>
      </c>
      <c r="E2742" t="s">
        <v>4636</v>
      </c>
      <c r="G2742" s="1">
        <v>42836.174050925925</v>
      </c>
    </row>
    <row r="2743" spans="1:8">
      <c r="A2743">
        <v>7.84232949281648E+17</v>
      </c>
      <c r="B2743" t="s">
        <v>5134</v>
      </c>
      <c r="C2743" t="s">
        <v>15</v>
      </c>
      <c r="D2743" t="s">
        <v>4637</v>
      </c>
      <c r="E2743" t="s">
        <v>4638</v>
      </c>
      <c r="G2743" s="1">
        <v>42650.142129629632</v>
      </c>
    </row>
    <row r="2744" spans="1:8">
      <c r="A2744">
        <v>7.8738038025716096E+17</v>
      </c>
      <c r="B2744" t="s">
        <v>5135</v>
      </c>
      <c r="C2744" t="s">
        <v>7</v>
      </c>
      <c r="D2744" t="s">
        <v>4639</v>
      </c>
      <c r="E2744" t="s">
        <v>4640</v>
      </c>
      <c r="F2744" t="s">
        <v>1675</v>
      </c>
      <c r="G2744" s="1">
        <v>42658.827384259261</v>
      </c>
      <c r="H2744" t="s">
        <v>1676</v>
      </c>
    </row>
    <row r="2745" spans="1:8">
      <c r="A2745">
        <v>8.2949458796618099E+17</v>
      </c>
      <c r="B2745" t="s">
        <v>5134</v>
      </c>
      <c r="C2745" t="s">
        <v>41</v>
      </c>
      <c r="D2745" t="s">
        <v>4641</v>
      </c>
      <c r="E2745" t="s">
        <v>4642</v>
      </c>
      <c r="G2745" s="1">
        <v>42775.040451388886</v>
      </c>
    </row>
    <row r="2746" spans="1:8">
      <c r="A2746">
        <v>6.4884469260856102E+17</v>
      </c>
      <c r="B2746" t="s">
        <v>5134</v>
      </c>
      <c r="C2746" t="s">
        <v>38</v>
      </c>
      <c r="D2746" t="s">
        <v>4641</v>
      </c>
      <c r="E2746" t="s">
        <v>4643</v>
      </c>
      <c r="G2746" s="1">
        <v>42276.541712962964</v>
      </c>
    </row>
    <row r="2747" spans="1:8">
      <c r="A2747">
        <v>7.71029922630336E+17</v>
      </c>
      <c r="B2747" t="s">
        <v>5134</v>
      </c>
      <c r="C2747" t="s">
        <v>18</v>
      </c>
      <c r="D2747" t="s">
        <v>4644</v>
      </c>
      <c r="E2747" t="s">
        <v>4645</v>
      </c>
      <c r="F2747" t="s">
        <v>1028</v>
      </c>
      <c r="G2747" s="1">
        <v>42613.708715277775</v>
      </c>
      <c r="H2747" t="s">
        <v>338</v>
      </c>
    </row>
    <row r="2748" spans="1:8">
      <c r="A2748">
        <v>7.6994853320199296E+17</v>
      </c>
      <c r="B2748" t="s">
        <v>5135</v>
      </c>
      <c r="C2748" t="s">
        <v>18</v>
      </c>
      <c r="D2748" t="s">
        <v>4644</v>
      </c>
      <c r="E2748" t="s">
        <v>4646</v>
      </c>
      <c r="F2748" t="s">
        <v>4647</v>
      </c>
      <c r="G2748" s="1">
        <v>42610.724641203706</v>
      </c>
      <c r="H2748" t="s">
        <v>1147</v>
      </c>
    </row>
    <row r="2749" spans="1:8">
      <c r="A2749">
        <v>8.7509971982716096E+17</v>
      </c>
      <c r="B2749" t="s">
        <v>5134</v>
      </c>
      <c r="C2749" t="s">
        <v>7</v>
      </c>
      <c r="D2749" t="s">
        <v>4648</v>
      </c>
      <c r="E2749" t="s">
        <v>4649</v>
      </c>
      <c r="G2749" s="1">
        <v>42900.886643518519</v>
      </c>
    </row>
    <row r="2750" spans="1:8">
      <c r="A2750">
        <v>6.2953573853999898E+17</v>
      </c>
      <c r="B2750" t="s">
        <v>5134</v>
      </c>
      <c r="C2750" t="s">
        <v>18</v>
      </c>
      <c r="D2750" t="s">
        <v>4648</v>
      </c>
      <c r="E2750" t="s">
        <v>4650</v>
      </c>
      <c r="F2750" t="s">
        <v>567</v>
      </c>
      <c r="G2750" s="1">
        <v>42223.259143518517</v>
      </c>
      <c r="H2750" t="s">
        <v>568</v>
      </c>
    </row>
    <row r="2751" spans="1:8">
      <c r="A2751">
        <v>9.0147141638575296E+17</v>
      </c>
      <c r="B2751" t="s">
        <v>5134</v>
      </c>
      <c r="C2751" t="s">
        <v>15</v>
      </c>
      <c r="D2751" t="s">
        <v>4651</v>
      </c>
      <c r="E2751" t="s">
        <v>4652</v>
      </c>
      <c r="F2751" t="s">
        <v>4653</v>
      </c>
      <c r="G2751" s="1">
        <v>42973.65865740741</v>
      </c>
      <c r="H2751" t="s">
        <v>4654</v>
      </c>
    </row>
    <row r="2752" spans="1:8">
      <c r="A2752">
        <v>8.1177695037314995E+17</v>
      </c>
      <c r="B2752" t="s">
        <v>5134</v>
      </c>
      <c r="C2752" t="s">
        <v>18</v>
      </c>
      <c r="D2752" t="s">
        <v>4655</v>
      </c>
      <c r="E2752" t="s">
        <v>172</v>
      </c>
      <c r="G2752" s="1">
        <v>42726.149085648147</v>
      </c>
    </row>
    <row r="2753" spans="1:8">
      <c r="A2753">
        <v>7.3261125113456205E+17</v>
      </c>
      <c r="B2753" t="s">
        <v>5134</v>
      </c>
      <c r="C2753" t="s">
        <v>10</v>
      </c>
      <c r="D2753" t="s">
        <v>4656</v>
      </c>
      <c r="E2753" t="s">
        <v>4657</v>
      </c>
      <c r="G2753" s="1">
        <v>42507.693379629629</v>
      </c>
    </row>
    <row r="2754" spans="1:8">
      <c r="A2754">
        <v>4.2569783492793498E+17</v>
      </c>
      <c r="B2754" t="s">
        <v>5134</v>
      </c>
      <c r="C2754" t="s">
        <v>18</v>
      </c>
      <c r="D2754" t="s">
        <v>4658</v>
      </c>
      <c r="E2754" t="s">
        <v>4659</v>
      </c>
      <c r="G2754" s="1">
        <v>41660.773692129631</v>
      </c>
    </row>
    <row r="2755" spans="1:8">
      <c r="A2755">
        <v>8.6427181337044506E+17</v>
      </c>
      <c r="B2755" t="s">
        <v>5134</v>
      </c>
      <c r="C2755" t="s">
        <v>38</v>
      </c>
      <c r="D2755" t="s">
        <v>4660</v>
      </c>
      <c r="E2755" t="s">
        <v>4661</v>
      </c>
      <c r="G2755" s="1">
        <v>42871.007314814815</v>
      </c>
    </row>
    <row r="2756" spans="1:8">
      <c r="A2756">
        <v>9.0543331465124595E+17</v>
      </c>
      <c r="B2756" t="s">
        <v>5134</v>
      </c>
      <c r="C2756" t="s">
        <v>18</v>
      </c>
      <c r="D2756" t="s">
        <v>4662</v>
      </c>
      <c r="E2756" t="s">
        <v>4663</v>
      </c>
      <c r="G2756" s="1">
        <v>42984.591423611113</v>
      </c>
    </row>
    <row r="2757" spans="1:8">
      <c r="A2757">
        <v>5.4787165822506099E+17</v>
      </c>
      <c r="B2757" t="s">
        <v>5135</v>
      </c>
      <c r="C2757" t="s">
        <v>41</v>
      </c>
      <c r="D2757" t="s">
        <v>4664</v>
      </c>
      <c r="E2757" t="e">
        <f>_xlfn.SINGLE(Javonchy_ _xlfn.SINGLE(stacos _xlfn.SINGLE(jetblue when the only tool you have is a hammer everything starts to Look like a nail)))</f>
        <v>#NAME?</v>
      </c>
      <c r="G2757" s="1">
        <v>41997.909212962964</v>
      </c>
    </row>
    <row r="2758" spans="1:8">
      <c r="A2758">
        <v>8.2080463546839795E+17</v>
      </c>
      <c r="B2758" t="s">
        <v>5134</v>
      </c>
      <c r="C2758" t="s">
        <v>7</v>
      </c>
      <c r="D2758" t="s">
        <v>4665</v>
      </c>
      <c r="E2758" t="e">
        <f>AmericanAir Plz confirm Our business class seats for Our flight back to the states \U0001f64f\u2764\ufe0f</f>
        <v>#NAME?</v>
      </c>
      <c r="G2758" s="1">
        <v>42751.060752314814</v>
      </c>
    </row>
    <row r="2759" spans="1:8">
      <c r="A2759">
        <v>8.1782388578140506E+17</v>
      </c>
      <c r="B2759" t="s">
        <v>5134</v>
      </c>
      <c r="C2759" t="s">
        <v>7</v>
      </c>
      <c r="D2759" t="s">
        <v>4665</v>
      </c>
      <c r="E2759" t="e">
        <f>AmericanAir Plz explain and give me My upgrade \U0001f44d</f>
        <v>#NAME?</v>
      </c>
      <c r="G2759" s="1">
        <v>42742.835451388892</v>
      </c>
    </row>
    <row r="2760" spans="1:8">
      <c r="A2760">
        <v>7.5477174880194099E+17</v>
      </c>
      <c r="B2760" t="s">
        <v>5134</v>
      </c>
      <c r="C2760" t="s">
        <v>7</v>
      </c>
      <c r="D2760" t="s">
        <v>4665</v>
      </c>
      <c r="E2760" t="e">
        <f>_xlfn.SINGLE(IAMETC _xlfn.SINGLE(AmericanAir damn...))</f>
        <v>#NAME?</v>
      </c>
      <c r="G2760" s="1">
        <v>42568.844699074078</v>
      </c>
    </row>
    <row r="2761" spans="1:8">
      <c r="A2761">
        <v>2.7249243717437798E+17</v>
      </c>
      <c r="B2761" t="s">
        <v>5134</v>
      </c>
      <c r="C2761" t="s">
        <v>41</v>
      </c>
      <c r="D2761" t="s">
        <v>4666</v>
      </c>
      <c r="E2761" t="s">
        <v>4667</v>
      </c>
      <c r="G2761" s="1">
        <v>41238.007337962961</v>
      </c>
    </row>
    <row r="2762" spans="1:8">
      <c r="A2762">
        <v>7.1204670500128294E+17</v>
      </c>
      <c r="B2762" t="s">
        <v>5134</v>
      </c>
      <c r="C2762" t="s">
        <v>18</v>
      </c>
      <c r="D2762" t="s">
        <v>4668</v>
      </c>
      <c r="E2762" t="s">
        <v>4669</v>
      </c>
      <c r="G2762" s="1">
        <v>42450.94604166667</v>
      </c>
    </row>
    <row r="2763" spans="1:8">
      <c r="A2763">
        <v>8.8379461880183603E+17</v>
      </c>
      <c r="B2763" t="s">
        <v>5134</v>
      </c>
      <c r="C2763" t="s">
        <v>18</v>
      </c>
      <c r="D2763" t="s">
        <v>4670</v>
      </c>
      <c r="E2763" t="s">
        <v>4671</v>
      </c>
      <c r="G2763" s="1">
        <v>42924.879988425928</v>
      </c>
    </row>
    <row r="2764" spans="1:8">
      <c r="A2764">
        <v>8.74238540770672E+17</v>
      </c>
      <c r="B2764" t="s">
        <v>5135</v>
      </c>
      <c r="C2764" t="s">
        <v>18</v>
      </c>
      <c r="D2764" t="s">
        <v>4672</v>
      </c>
      <c r="E2764" t="s">
        <v>4673</v>
      </c>
      <c r="G2764" s="1">
        <v>42898.510243055556</v>
      </c>
    </row>
    <row r="2765" spans="1:8">
      <c r="A2765">
        <v>6.4939811216378995E+17</v>
      </c>
      <c r="B2765" t="s">
        <v>5134</v>
      </c>
      <c r="C2765" t="s">
        <v>7</v>
      </c>
      <c r="D2765" t="s">
        <v>4674</v>
      </c>
      <c r="E2765" t="e">
        <f>AmericanAir so now we land at 1:30 am????</f>
        <v>#NAME?</v>
      </c>
      <c r="G2765" s="1">
        <v>42278.068854166668</v>
      </c>
    </row>
    <row r="2766" spans="1:8">
      <c r="A2766">
        <v>5.8221715089252301E+17</v>
      </c>
      <c r="B2766" t="s">
        <v>5134</v>
      </c>
      <c r="C2766" t="s">
        <v>7</v>
      </c>
      <c r="D2766" t="s">
        <v>4674</v>
      </c>
      <c r="E2766" t="e">
        <f>AmericanAir you Also may receive if not already others with the same question from us Airways. it took me some time to accumulate these.</f>
        <v>#NAME?</v>
      </c>
      <c r="G2766" s="1">
        <v>42092.68472222222</v>
      </c>
    </row>
    <row r="2767" spans="1:8">
      <c r="A2767">
        <v>4.30293377591304E+17</v>
      </c>
      <c r="B2767" t="s">
        <v>5134</v>
      </c>
      <c r="C2767" t="s">
        <v>7</v>
      </c>
      <c r="D2767" t="s">
        <v>4675</v>
      </c>
      <c r="E2767" t="s">
        <v>4676</v>
      </c>
      <c r="F2767" t="s">
        <v>4677</v>
      </c>
      <c r="G2767" s="1">
        <v>41673.454976851855</v>
      </c>
      <c r="H2767" t="s">
        <v>4678</v>
      </c>
    </row>
    <row r="2768" spans="1:8">
      <c r="A2768">
        <v>8.5187661328540006E+17</v>
      </c>
      <c r="B2768" t="s">
        <v>5134</v>
      </c>
      <c r="C2768" t="s">
        <v>10</v>
      </c>
      <c r="D2768" t="s">
        <v>4679</v>
      </c>
      <c r="E2768" t="s">
        <v>4680</v>
      </c>
      <c r="G2768" s="1">
        <v>42836.803078703706</v>
      </c>
    </row>
    <row r="2769" spans="1:8">
      <c r="A2769">
        <v>8.8664903232757299E+17</v>
      </c>
      <c r="B2769" t="s">
        <v>5134</v>
      </c>
      <c r="C2769" t="s">
        <v>18</v>
      </c>
      <c r="D2769" t="s">
        <v>4681</v>
      </c>
      <c r="E2769" t="e">
        <f>Delta What is going [18]!I should already Been in Seattle by now. This is unacceptable.</f>
        <v>#NAME?</v>
      </c>
      <c r="G2769" s="1">
        <v>42932.756678240738</v>
      </c>
    </row>
    <row r="2770" spans="1:8">
      <c r="A2770">
        <v>7.5429769719729702E+17</v>
      </c>
      <c r="B2770" t="s">
        <v>5135</v>
      </c>
      <c r="C2770" t="s">
        <v>7</v>
      </c>
      <c r="D2770" t="s">
        <v>4681</v>
      </c>
      <c r="E2770" t="s">
        <v>4682</v>
      </c>
      <c r="G2770" s="1">
        <v>42567.536562499998</v>
      </c>
    </row>
    <row r="2771" spans="1:8">
      <c r="A2771">
        <v>7.5428129219218202E+17</v>
      </c>
      <c r="B2771" t="s">
        <v>5134</v>
      </c>
      <c r="C2771" t="s">
        <v>7</v>
      </c>
      <c r="D2771" t="s">
        <v>4681</v>
      </c>
      <c r="E2771" t="s">
        <v>4683</v>
      </c>
      <c r="G2771" s="1">
        <v>42567.491296296299</v>
      </c>
    </row>
    <row r="2772" spans="1:8">
      <c r="A2772">
        <v>8.7426004602843904E+17</v>
      </c>
      <c r="B2772" t="s">
        <v>5134</v>
      </c>
      <c r="C2772" t="s">
        <v>18</v>
      </c>
      <c r="D2772" t="s">
        <v>4684</v>
      </c>
      <c r="E2772" t="s">
        <v>4685</v>
      </c>
      <c r="G2772" s="1">
        <v>42898.56958333333</v>
      </c>
    </row>
    <row r="2773" spans="1:8">
      <c r="A2773">
        <v>8.6861219250492198E+17</v>
      </c>
      <c r="B2773" t="s">
        <v>5134</v>
      </c>
      <c r="C2773" t="s">
        <v>10</v>
      </c>
      <c r="D2773" t="s">
        <v>4686</v>
      </c>
      <c r="E2773" t="e">
        <f>_xlfn.SINGLE(united _xlfn.SINGLE(Splash6948 well the hell is This in My timeline?))</f>
        <v>#NAME?</v>
      </c>
      <c r="F2773" t="s">
        <v>3728</v>
      </c>
      <c r="G2773" s="1">
        <v>42882.984479166669</v>
      </c>
      <c r="H2773" t="s">
        <v>3729</v>
      </c>
    </row>
    <row r="2774" spans="1:8">
      <c r="A2774">
        <v>8.4615495474617894E+17</v>
      </c>
      <c r="B2774" t="s">
        <v>5134</v>
      </c>
      <c r="C2774" t="s">
        <v>10</v>
      </c>
      <c r="D2774" t="s">
        <v>4686</v>
      </c>
      <c r="E2774" t="s">
        <v>4687</v>
      </c>
      <c r="F2774" t="s">
        <v>4688</v>
      </c>
      <c r="G2774" s="1">
        <v>42821.014305555553</v>
      </c>
      <c r="H2774" t="s">
        <v>4689</v>
      </c>
    </row>
    <row r="2775" spans="1:8">
      <c r="A2775">
        <v>8.5151423486939098E+17</v>
      </c>
      <c r="B2775" t="s">
        <v>5134</v>
      </c>
      <c r="C2775" t="s">
        <v>10</v>
      </c>
      <c r="D2775" t="s">
        <v>4690</v>
      </c>
      <c r="E2775" t="s">
        <v>498</v>
      </c>
      <c r="G2775" s="1">
        <v>42835.803101851852</v>
      </c>
    </row>
    <row r="2776" spans="1:8">
      <c r="A2776">
        <v>7.0760719050543104E+17</v>
      </c>
      <c r="B2776" t="s">
        <v>5135</v>
      </c>
      <c r="C2776" t="s">
        <v>41</v>
      </c>
      <c r="D2776" t="s">
        <v>4691</v>
      </c>
      <c r="E2776" t="s">
        <v>4692</v>
      </c>
      <c r="G2776" s="1">
        <v>42438.6953125</v>
      </c>
    </row>
    <row r="2777" spans="1:8">
      <c r="A2777">
        <v>6.5142332104998899E+17</v>
      </c>
      <c r="B2777" t="s">
        <v>5134</v>
      </c>
      <c r="C2777" t="s">
        <v>41</v>
      </c>
      <c r="D2777" t="s">
        <v>4691</v>
      </c>
      <c r="E2777" t="s">
        <v>4693</v>
      </c>
      <c r="G2777" s="1">
        <v>42283.657372685186</v>
      </c>
    </row>
    <row r="2778" spans="1:8">
      <c r="A2778">
        <v>5.9265749947331699E+17</v>
      </c>
      <c r="B2778" t="s">
        <v>5134</v>
      </c>
      <c r="C2778" t="s">
        <v>18</v>
      </c>
      <c r="D2778" t="s">
        <v>4691</v>
      </c>
      <c r="E2778" t="s">
        <v>4694</v>
      </c>
      <c r="G2778" s="1">
        <v>42121.49459490741</v>
      </c>
    </row>
    <row r="2779" spans="1:8">
      <c r="A2779">
        <v>7.3155455365356698E+17</v>
      </c>
      <c r="B2779" t="s">
        <v>5134</v>
      </c>
      <c r="C2779" t="s">
        <v>10</v>
      </c>
      <c r="D2779" t="s">
        <v>4695</v>
      </c>
      <c r="E2779" t="s">
        <v>4696</v>
      </c>
      <c r="G2779" s="1">
        <v>42504.777442129627</v>
      </c>
    </row>
    <row r="2780" spans="1:8">
      <c r="A2780">
        <v>8.1163448539777805E+17</v>
      </c>
      <c r="B2780" t="s">
        <v>5134</v>
      </c>
      <c r="C2780" t="s">
        <v>18</v>
      </c>
      <c r="D2780" t="s">
        <v>4697</v>
      </c>
      <c r="E2780" t="s">
        <v>675</v>
      </c>
      <c r="G2780" s="1">
        <v>42725.755960648145</v>
      </c>
    </row>
    <row r="2781" spans="1:8">
      <c r="A2781">
        <v>6.4743234851497498E+17</v>
      </c>
      <c r="B2781" t="s">
        <v>5135</v>
      </c>
      <c r="C2781" t="s">
        <v>7</v>
      </c>
      <c r="D2781" t="s">
        <v>4698</v>
      </c>
      <c r="E2781" t="s">
        <v>4699</v>
      </c>
      <c r="F2781" t="s">
        <v>4700</v>
      </c>
      <c r="G2781" s="1">
        <v>42272.644386574073</v>
      </c>
      <c r="H2781" t="s">
        <v>250</v>
      </c>
    </row>
    <row r="2782" spans="1:8">
      <c r="A2782">
        <v>8.8682343395006797E+17</v>
      </c>
      <c r="B2782" t="s">
        <v>5134</v>
      </c>
      <c r="C2782" t="s">
        <v>18</v>
      </c>
      <c r="D2782" t="s">
        <v>4701</v>
      </c>
      <c r="E2782" t="s">
        <v>4702</v>
      </c>
      <c r="G2782" s="1">
        <v>42933.237928240742</v>
      </c>
    </row>
    <row r="2783" spans="1:8">
      <c r="A2783">
        <v>8.8682257130766298E+17</v>
      </c>
      <c r="B2783" t="s">
        <v>5134</v>
      </c>
      <c r="C2783" t="s">
        <v>18</v>
      </c>
      <c r="D2783" t="s">
        <v>4701</v>
      </c>
      <c r="E2783" t="s">
        <v>4703</v>
      </c>
      <c r="F2783" t="s">
        <v>495</v>
      </c>
      <c r="G2783" s="1">
        <v>42933.235555555555</v>
      </c>
      <c r="H2783" t="s">
        <v>496</v>
      </c>
    </row>
    <row r="2784" spans="1:8">
      <c r="A2784">
        <v>7.8130340360764595E+17</v>
      </c>
      <c r="B2784" t="s">
        <v>5134</v>
      </c>
      <c r="C2784" t="s">
        <v>10</v>
      </c>
      <c r="D2784" t="s">
        <v>4704</v>
      </c>
      <c r="E2784" t="s">
        <v>4705</v>
      </c>
      <c r="G2784" s="1">
        <v>42642.058113425926</v>
      </c>
    </row>
    <row r="2785" spans="1:8">
      <c r="A2785">
        <v>8.5165234471873306E+17</v>
      </c>
      <c r="B2785" t="s">
        <v>5134</v>
      </c>
      <c r="C2785" t="s">
        <v>10</v>
      </c>
      <c r="D2785" t="s">
        <v>4706</v>
      </c>
      <c r="E2785" t="s">
        <v>4707</v>
      </c>
      <c r="G2785" s="1">
        <v>42836.184212962966</v>
      </c>
    </row>
    <row r="2786" spans="1:8">
      <c r="A2786">
        <v>7.3633939937443802E+17</v>
      </c>
      <c r="B2786" t="s">
        <v>5134</v>
      </c>
      <c r="C2786" t="s">
        <v>18</v>
      </c>
      <c r="D2786" t="s">
        <v>4708</v>
      </c>
      <c r="E2786" t="s">
        <v>4709</v>
      </c>
      <c r="G2786" s="1">
        <v>42517.981099537035</v>
      </c>
    </row>
    <row r="2787" spans="1:8">
      <c r="A2787">
        <v>5.0101768711257702E+17</v>
      </c>
      <c r="B2787" t="s">
        <v>5135</v>
      </c>
      <c r="C2787" t="s">
        <v>7</v>
      </c>
      <c r="D2787" t="s">
        <v>4710</v>
      </c>
      <c r="E2787" t="s">
        <v>4711</v>
      </c>
      <c r="G2787" s="1">
        <v>41868.616886574076</v>
      </c>
    </row>
    <row r="2788" spans="1:8">
      <c r="A2788">
        <v>6.7352192804131597E+17</v>
      </c>
      <c r="B2788" t="s">
        <v>5134</v>
      </c>
      <c r="C2788" t="s">
        <v>18</v>
      </c>
      <c r="D2788" t="s">
        <v>4712</v>
      </c>
      <c r="E2788" t="s">
        <v>4713</v>
      </c>
      <c r="G2788" s="1">
        <v>42344.63790509259</v>
      </c>
    </row>
    <row r="2789" spans="1:8">
      <c r="A2789">
        <v>8.1158713427247104E+17</v>
      </c>
      <c r="B2789" t="s">
        <v>5134</v>
      </c>
      <c r="C2789" t="s">
        <v>18</v>
      </c>
      <c r="D2789" t="s">
        <v>4714</v>
      </c>
      <c r="E2789" t="s">
        <v>4715</v>
      </c>
      <c r="G2789" s="1">
        <v>42725.625300925924</v>
      </c>
    </row>
    <row r="2790" spans="1:8">
      <c r="A2790">
        <v>8.7420011941511104E+17</v>
      </c>
      <c r="B2790" t="s">
        <v>5134</v>
      </c>
      <c r="C2790" t="s">
        <v>18</v>
      </c>
      <c r="D2790" t="s">
        <v>4716</v>
      </c>
      <c r="E2790" t="s">
        <v>4717</v>
      </c>
      <c r="G2790" s="1">
        <v>42898.40421296296</v>
      </c>
    </row>
    <row r="2791" spans="1:8">
      <c r="A2791">
        <v>8.1924628322342003E+17</v>
      </c>
      <c r="B2791" t="s">
        <v>5134</v>
      </c>
      <c r="C2791" t="s">
        <v>7</v>
      </c>
      <c r="D2791" t="s">
        <v>4718</v>
      </c>
      <c r="E2791" t="s">
        <v>4719</v>
      </c>
      <c r="G2791" s="1">
        <v>42746.760520833333</v>
      </c>
    </row>
    <row r="2792" spans="1:8">
      <c r="A2792">
        <v>6.4576697536549606E+17</v>
      </c>
      <c r="B2792" t="s">
        <v>5134</v>
      </c>
      <c r="C2792" t="s">
        <v>41</v>
      </c>
      <c r="D2792" t="s">
        <v>4720</v>
      </c>
      <c r="E2792" t="s">
        <v>4721</v>
      </c>
      <c r="F2792" t="s">
        <v>4722</v>
      </c>
      <c r="G2792" s="1">
        <v>42268.048831018517</v>
      </c>
      <c r="H2792" t="s">
        <v>242</v>
      </c>
    </row>
    <row r="2793" spans="1:8">
      <c r="A2793">
        <v>8.4539460100323699E+17</v>
      </c>
      <c r="B2793" t="s">
        <v>5134</v>
      </c>
      <c r="C2793" t="s">
        <v>7</v>
      </c>
      <c r="D2793" t="s">
        <v>4723</v>
      </c>
      <c r="E2793" t="s">
        <v>4724</v>
      </c>
      <c r="F2793" t="s">
        <v>4725</v>
      </c>
      <c r="G2793" s="1">
        <v>42818.916134259256</v>
      </c>
      <c r="H2793" t="s">
        <v>4726</v>
      </c>
    </row>
    <row r="2794" spans="1:8">
      <c r="A2794">
        <v>8.1157632183078003E+17</v>
      </c>
      <c r="B2794" t="s">
        <v>5134</v>
      </c>
      <c r="C2794" t="s">
        <v>18</v>
      </c>
      <c r="D2794" t="s">
        <v>4727</v>
      </c>
      <c r="E2794" t="s">
        <v>4728</v>
      </c>
      <c r="G2794" s="1">
        <v>42725.595462962963</v>
      </c>
    </row>
    <row r="2795" spans="1:8">
      <c r="A2795">
        <v>8.11576190175744E+17</v>
      </c>
      <c r="B2795" t="s">
        <v>5134</v>
      </c>
      <c r="C2795" t="s">
        <v>18</v>
      </c>
      <c r="D2795" t="s">
        <v>4727</v>
      </c>
      <c r="E2795" t="s">
        <v>4729</v>
      </c>
      <c r="G2795" s="1">
        <v>42725.595092592594</v>
      </c>
    </row>
    <row r="2796" spans="1:8">
      <c r="A2796">
        <v>6.51364681614016E+17</v>
      </c>
      <c r="B2796" t="s">
        <v>5135</v>
      </c>
      <c r="C2796" t="s">
        <v>15</v>
      </c>
      <c r="D2796" t="s">
        <v>4730</v>
      </c>
      <c r="E2796" t="s">
        <v>4731</v>
      </c>
      <c r="G2796" s="1">
        <v>42283.495555555557</v>
      </c>
    </row>
    <row r="2797" spans="1:8">
      <c r="A2797">
        <v>5.5501426029286598E+17</v>
      </c>
      <c r="B2797" t="s">
        <v>5134</v>
      </c>
      <c r="C2797" t="s">
        <v>15</v>
      </c>
      <c r="D2797" t="s">
        <v>4732</v>
      </c>
      <c r="E2797" t="e">
        <f>SouthwestAir yes...2 days later and soaking wet.</f>
        <v>#NAME?</v>
      </c>
      <c r="F2797" t="s">
        <v>4733</v>
      </c>
      <c r="G2797" s="1">
        <v>42017.619039351855</v>
      </c>
      <c r="H2797" t="s">
        <v>1147</v>
      </c>
    </row>
    <row r="2798" spans="1:8">
      <c r="A2798">
        <v>5.5331524357351802E+17</v>
      </c>
      <c r="B2798" t="s">
        <v>5134</v>
      </c>
      <c r="C2798" t="s">
        <v>7</v>
      </c>
      <c r="D2798" t="s">
        <v>4730</v>
      </c>
      <c r="E2798" t="s">
        <v>4734</v>
      </c>
      <c r="G2798" s="1">
        <v>42012.930648148147</v>
      </c>
    </row>
    <row r="2799" spans="1:8">
      <c r="A2799">
        <v>9.0265186794311194E+17</v>
      </c>
      <c r="B2799" t="s">
        <v>5134</v>
      </c>
      <c r="C2799" t="s">
        <v>7</v>
      </c>
      <c r="D2799" t="s">
        <v>4735</v>
      </c>
      <c r="E2799" t="s">
        <v>4736</v>
      </c>
      <c r="G2799" s="1">
        <v>42976.916087962964</v>
      </c>
    </row>
    <row r="2800" spans="1:8">
      <c r="A2800">
        <v>8.1318300027179802E+17</v>
      </c>
      <c r="B2800" t="s">
        <v>5135</v>
      </c>
      <c r="C2800" t="s">
        <v>15</v>
      </c>
      <c r="D2800" t="s">
        <v>4735</v>
      </c>
      <c r="E2800" t="s">
        <v>4737</v>
      </c>
      <c r="F2800" t="s">
        <v>1761</v>
      </c>
      <c r="G2800" s="1">
        <v>42730.029050925928</v>
      </c>
      <c r="H2800" t="s">
        <v>4476</v>
      </c>
    </row>
    <row r="2801" spans="1:8">
      <c r="A2801">
        <v>8.4610540909832102E+17</v>
      </c>
      <c r="B2801" t="s">
        <v>5134</v>
      </c>
      <c r="C2801" t="s">
        <v>10</v>
      </c>
      <c r="D2801" t="s">
        <v>4738</v>
      </c>
      <c r="E2801" t="s">
        <v>4739</v>
      </c>
      <c r="G2801" s="1">
        <v>42820.877592592595</v>
      </c>
    </row>
    <row r="2802" spans="1:8">
      <c r="A2802">
        <v>8.5142222097918694E+17</v>
      </c>
      <c r="B2802" t="s">
        <v>5135</v>
      </c>
      <c r="C2802" t="s">
        <v>10</v>
      </c>
      <c r="D2802" t="s">
        <v>4740</v>
      </c>
      <c r="E2802" t="s">
        <v>4741</v>
      </c>
      <c r="G2802" s="1">
        <v>42835.549189814818</v>
      </c>
    </row>
    <row r="2803" spans="1:8">
      <c r="A2803">
        <v>8.9868286115429504E+17</v>
      </c>
      <c r="B2803" t="s">
        <v>5134</v>
      </c>
      <c r="C2803" t="s">
        <v>10</v>
      </c>
      <c r="D2803" t="s">
        <v>4742</v>
      </c>
      <c r="E2803" t="s">
        <v>4743</v>
      </c>
      <c r="F2803" t="s">
        <v>1428</v>
      </c>
      <c r="G2803" s="1">
        <v>42965.96371527778</v>
      </c>
      <c r="H2803" t="s">
        <v>1429</v>
      </c>
    </row>
    <row r="2804" spans="1:8">
      <c r="A2804">
        <v>8.5156805487825306E+17</v>
      </c>
      <c r="B2804" t="s">
        <v>5134</v>
      </c>
      <c r="C2804" t="s">
        <v>10</v>
      </c>
      <c r="D2804" t="s">
        <v>4744</v>
      </c>
      <c r="E2804" t="s">
        <v>4745</v>
      </c>
      <c r="G2804" s="1">
        <v>42835.951620370368</v>
      </c>
    </row>
    <row r="2805" spans="1:8">
      <c r="A2805">
        <v>4.7751307760516698E+17</v>
      </c>
      <c r="B2805" t="s">
        <v>5134</v>
      </c>
      <c r="C2805" t="s">
        <v>7</v>
      </c>
      <c r="D2805" t="s">
        <v>4746</v>
      </c>
      <c r="E2805" t="s">
        <v>4747</v>
      </c>
      <c r="G2805" s="1">
        <v>41803.756527777776</v>
      </c>
    </row>
    <row r="2806" spans="1:8">
      <c r="A2806">
        <v>7.0263634267344397E+17</v>
      </c>
      <c r="B2806" t="s">
        <v>5134</v>
      </c>
      <c r="C2806" t="s">
        <v>15</v>
      </c>
      <c r="D2806" t="s">
        <v>4748</v>
      </c>
      <c r="E2806" t="s">
        <v>4749</v>
      </c>
      <c r="G2806" s="1">
        <v>42424.978391203702</v>
      </c>
    </row>
    <row r="2807" spans="1:8">
      <c r="A2807">
        <v>8.99462705043472E+17</v>
      </c>
      <c r="B2807" t="s">
        <v>5134</v>
      </c>
      <c r="C2807" t="s">
        <v>15</v>
      </c>
      <c r="D2807" t="s">
        <v>4750</v>
      </c>
      <c r="E2807" t="e">
        <f>_xlfn.SINGLE(SouthwestAir hey), what\u2019s up with your iOS app? it says I\u2019m offline?</f>
        <v>#NAME?</v>
      </c>
      <c r="F2807" t="s">
        <v>550</v>
      </c>
      <c r="G2807" s="1">
        <v>42968.115671296298</v>
      </c>
      <c r="H2807" t="s">
        <v>551</v>
      </c>
    </row>
    <row r="2808" spans="1:8">
      <c r="A2808">
        <v>8.8198494381509005E+17</v>
      </c>
      <c r="B2808" t="s">
        <v>5134</v>
      </c>
      <c r="C2808" t="s">
        <v>15</v>
      </c>
      <c r="D2808" t="s">
        <v>4750</v>
      </c>
      <c r="E2808" t="s">
        <v>4751</v>
      </c>
      <c r="G2808" s="1">
        <v>42919.886238425926</v>
      </c>
    </row>
    <row r="2809" spans="1:8">
      <c r="A2809">
        <v>8.70112268935024E+17</v>
      </c>
      <c r="B2809" t="s">
        <v>5134</v>
      </c>
      <c r="C2809" t="s">
        <v>15</v>
      </c>
      <c r="D2809" t="s">
        <v>4750</v>
      </c>
      <c r="E2809" t="s">
        <v>4752</v>
      </c>
      <c r="G2809" s="1">
        <v>42887.123900462961</v>
      </c>
    </row>
    <row r="2810" spans="1:8">
      <c r="A2810">
        <v>8.0337535440042803E+17</v>
      </c>
      <c r="B2810" t="s">
        <v>5134</v>
      </c>
      <c r="C2810" t="s">
        <v>15</v>
      </c>
      <c r="D2810" t="s">
        <v>4750</v>
      </c>
      <c r="E2810" t="s">
        <v>4753</v>
      </c>
      <c r="F2810" t="s">
        <v>4754</v>
      </c>
      <c r="G2810" s="1">
        <v>42702.965104166666</v>
      </c>
      <c r="H2810" t="s">
        <v>4755</v>
      </c>
    </row>
    <row r="2811" spans="1:8">
      <c r="A2811">
        <v>6.5556848207176397E+17</v>
      </c>
      <c r="B2811" t="s">
        <v>5134</v>
      </c>
      <c r="C2811" t="s">
        <v>7</v>
      </c>
      <c r="D2811" t="s">
        <v>4750</v>
      </c>
      <c r="E2811" t="s">
        <v>4756</v>
      </c>
      <c r="F2811" t="s">
        <v>550</v>
      </c>
      <c r="G2811" s="1">
        <v>42295.095833333333</v>
      </c>
      <c r="H2811" t="s">
        <v>551</v>
      </c>
    </row>
    <row r="2812" spans="1:8">
      <c r="A2812">
        <v>2.7789006361712198E+17</v>
      </c>
      <c r="B2812" t="s">
        <v>5135</v>
      </c>
      <c r="C2812" t="s">
        <v>15</v>
      </c>
      <c r="D2812" t="s">
        <v>4750</v>
      </c>
      <c r="E2812" t="s">
        <v>4757</v>
      </c>
      <c r="G2812" s="1">
        <v>41252.901944444442</v>
      </c>
    </row>
    <row r="2813" spans="1:8">
      <c r="A2813">
        <v>2.77089705345032E+17</v>
      </c>
      <c r="B2813" t="s">
        <v>5135</v>
      </c>
      <c r="C2813" t="s">
        <v>15</v>
      </c>
      <c r="D2813" t="s">
        <v>4750</v>
      </c>
      <c r="E2813" t="s">
        <v>4758</v>
      </c>
      <c r="G2813" s="1">
        <v>41250.693379629629</v>
      </c>
    </row>
    <row r="2814" spans="1:8">
      <c r="A2814">
        <v>1.0853922815725101E+17</v>
      </c>
      <c r="B2814" t="s">
        <v>5134</v>
      </c>
      <c r="C2814" t="s">
        <v>15</v>
      </c>
      <c r="D2814" t="s">
        <v>4750</v>
      </c>
      <c r="E2814" t="s">
        <v>4759</v>
      </c>
      <c r="G2814" s="1">
        <v>40785.582673611112</v>
      </c>
    </row>
    <row r="2815" spans="1:8">
      <c r="A2815">
        <v>7.1053821581644096E+17</v>
      </c>
      <c r="B2815" t="s">
        <v>5135</v>
      </c>
      <c r="C2815" t="s">
        <v>15</v>
      </c>
      <c r="D2815" t="s">
        <v>4760</v>
      </c>
      <c r="E2815" t="s">
        <v>4761</v>
      </c>
      <c r="G2815" s="1">
        <v>42446.783402777779</v>
      </c>
    </row>
    <row r="2816" spans="1:8">
      <c r="A2816">
        <v>4.5713301738372301E+17</v>
      </c>
      <c r="B2816" t="s">
        <v>5134</v>
      </c>
      <c r="C2816" t="s">
        <v>15</v>
      </c>
      <c r="D2816" t="s">
        <v>4762</v>
      </c>
      <c r="E2816" t="e">
        <f>SouthwestAir HOU</f>
        <v>#NAME?</v>
      </c>
      <c r="G2816" s="1">
        <v>41747.518275462964</v>
      </c>
    </row>
    <row r="2817" spans="1:8">
      <c r="A2817">
        <v>3.2280275732727302E+17</v>
      </c>
      <c r="B2817" t="s">
        <v>5134</v>
      </c>
      <c r="C2817" t="s">
        <v>15</v>
      </c>
      <c r="D2817" t="s">
        <v>4760</v>
      </c>
      <c r="E2817" t="s">
        <v>4763</v>
      </c>
      <c r="G2817" s="1">
        <v>41376.837372685186</v>
      </c>
    </row>
    <row r="2818" spans="1:8">
      <c r="A2818">
        <v>3.1236569671994099E+17</v>
      </c>
      <c r="B2818" t="s">
        <v>5134</v>
      </c>
      <c r="C2818" t="s">
        <v>18</v>
      </c>
      <c r="D2818" t="s">
        <v>4764</v>
      </c>
      <c r="E2818" t="e">
        <f>Delta Please respond</f>
        <v>#NAME?</v>
      </c>
      <c r="G2818" s="1">
        <v>41348.036574074074</v>
      </c>
    </row>
    <row r="2819" spans="1:8">
      <c r="A2819">
        <v>8.8610422027290598E+17</v>
      </c>
      <c r="B2819" t="s">
        <v>5134</v>
      </c>
      <c r="C2819" t="s">
        <v>10</v>
      </c>
      <c r="D2819" t="s">
        <v>4765</v>
      </c>
      <c r="E2819" t="s">
        <v>37</v>
      </c>
      <c r="G2819" s="1">
        <v>42931.253275462965</v>
      </c>
    </row>
    <row r="2820" spans="1:8">
      <c r="A2820">
        <v>7.7119994196009306E+17</v>
      </c>
      <c r="B2820" t="s">
        <v>5135</v>
      </c>
      <c r="C2820" t="s">
        <v>41</v>
      </c>
      <c r="D2820" t="s">
        <v>4766</v>
      </c>
      <c r="E2820" t="s">
        <v>4767</v>
      </c>
      <c r="F2820" t="s">
        <v>4768</v>
      </c>
      <c r="G2820" s="1">
        <v>42614.177881944444</v>
      </c>
      <c r="H2820" t="s">
        <v>4769</v>
      </c>
    </row>
    <row r="2821" spans="1:8">
      <c r="A2821">
        <v>5.0028211078013299E+17</v>
      </c>
      <c r="B2821" t="s">
        <v>5134</v>
      </c>
      <c r="C2821" t="s">
        <v>41</v>
      </c>
      <c r="D2821" t="s">
        <v>4766</v>
      </c>
      <c r="E2821" t="s">
        <v>4770</v>
      </c>
      <c r="F2821" t="s">
        <v>4771</v>
      </c>
      <c r="G2821" s="1">
        <v>41866.587083333332</v>
      </c>
      <c r="H2821" t="s">
        <v>1147</v>
      </c>
    </row>
    <row r="2822" spans="1:8">
      <c r="A2822">
        <v>8.5146548949062003E+17</v>
      </c>
      <c r="B2822" t="s">
        <v>5134</v>
      </c>
      <c r="C2822" t="s">
        <v>10</v>
      </c>
      <c r="D2822" t="s">
        <v>4772</v>
      </c>
      <c r="E2822" t="s">
        <v>4773</v>
      </c>
      <c r="G2822" s="1">
        <v>42835.668587962966</v>
      </c>
    </row>
    <row r="2823" spans="1:8">
      <c r="A2823">
        <v>8.7979937374769101E+17</v>
      </c>
      <c r="B2823" t="s">
        <v>5134</v>
      </c>
      <c r="C2823" t="s">
        <v>41</v>
      </c>
      <c r="D2823" t="s">
        <v>4774</v>
      </c>
      <c r="E2823" t="s">
        <v>4775</v>
      </c>
      <c r="G2823" s="1">
        <v>42913.855219907404</v>
      </c>
    </row>
    <row r="2824" spans="1:8">
      <c r="A2824">
        <v>7.0675225571063296E+17</v>
      </c>
      <c r="B2824" t="s">
        <v>5134</v>
      </c>
      <c r="C2824" t="s">
        <v>7</v>
      </c>
      <c r="D2824" t="s">
        <v>4776</v>
      </c>
      <c r="E2824" t="s">
        <v>4777</v>
      </c>
      <c r="F2824" t="s">
        <v>4778</v>
      </c>
      <c r="G2824" s="1">
        <v>42436.336145833331</v>
      </c>
      <c r="H2824" t="s">
        <v>4779</v>
      </c>
    </row>
    <row r="2825" spans="1:8">
      <c r="A2825">
        <v>7.5384681069998003E+17</v>
      </c>
      <c r="B2825" t="s">
        <v>5135</v>
      </c>
      <c r="C2825" t="s">
        <v>15</v>
      </c>
      <c r="D2825" t="s">
        <v>4780</v>
      </c>
      <c r="E2825" t="s">
        <v>4781</v>
      </c>
      <c r="G2825" s="1">
        <v>42566.292361111111</v>
      </c>
    </row>
    <row r="2826" spans="1:8">
      <c r="A2826">
        <v>7.5633502943386394E+17</v>
      </c>
      <c r="B2826" t="s">
        <v>5134</v>
      </c>
      <c r="C2826" t="s">
        <v>18</v>
      </c>
      <c r="D2826" t="s">
        <v>4782</v>
      </c>
      <c r="E2826" t="s">
        <v>4783</v>
      </c>
      <c r="G2826" s="1">
        <v>42573.158530092594</v>
      </c>
    </row>
    <row r="2827" spans="1:8">
      <c r="A2827">
        <v>8.5147940172002906E+17</v>
      </c>
      <c r="B2827" t="s">
        <v>5134</v>
      </c>
      <c r="C2827" t="s">
        <v>10</v>
      </c>
      <c r="D2827" t="s">
        <v>4784</v>
      </c>
      <c r="E2827" t="s">
        <v>4785</v>
      </c>
      <c r="G2827" s="1">
        <v>42835.706979166665</v>
      </c>
    </row>
    <row r="2828" spans="1:8">
      <c r="A2828">
        <v>8.8761295009739904E+17</v>
      </c>
      <c r="B2828" t="s">
        <v>5134</v>
      </c>
      <c r="C2828" t="s">
        <v>18</v>
      </c>
      <c r="D2828" t="s">
        <v>4786</v>
      </c>
      <c r="E2828" t="s">
        <v>4787</v>
      </c>
      <c r="G2828" s="1">
        <v>42935.416585648149</v>
      </c>
    </row>
    <row r="2829" spans="1:8">
      <c r="A2829">
        <v>7.2499605173258202E+17</v>
      </c>
      <c r="B2829" t="s">
        <v>5134</v>
      </c>
      <c r="C2829" t="s">
        <v>15</v>
      </c>
      <c r="D2829" t="s">
        <v>4788</v>
      </c>
      <c r="E2829" t="s">
        <v>4789</v>
      </c>
      <c r="F2829" t="s">
        <v>1028</v>
      </c>
      <c r="G2829" s="1">
        <v>42486.679432870369</v>
      </c>
      <c r="H2829" t="s">
        <v>338</v>
      </c>
    </row>
    <row r="2830" spans="1:8">
      <c r="A2830">
        <v>6.9708169210891802E+17</v>
      </c>
      <c r="B2830" t="s">
        <v>5134</v>
      </c>
      <c r="C2830" t="s">
        <v>15</v>
      </c>
      <c r="D2830" t="s">
        <v>4788</v>
      </c>
      <c r="E2830" t="s">
        <v>4790</v>
      </c>
      <c r="F2830" t="s">
        <v>1028</v>
      </c>
      <c r="G2830" s="1">
        <v>42409.65047453704</v>
      </c>
      <c r="H2830" t="s">
        <v>338</v>
      </c>
    </row>
    <row r="2831" spans="1:8">
      <c r="A2831">
        <v>6.0867223911061901E+17</v>
      </c>
      <c r="B2831" t="s">
        <v>5134</v>
      </c>
      <c r="C2831" t="s">
        <v>7</v>
      </c>
      <c r="D2831" t="s">
        <v>4788</v>
      </c>
      <c r="E2831" t="s">
        <v>4791</v>
      </c>
      <c r="F2831" t="s">
        <v>1028</v>
      </c>
      <c r="G2831" s="1">
        <v>42165.686863425923</v>
      </c>
      <c r="H2831" t="s">
        <v>338</v>
      </c>
    </row>
    <row r="2832" spans="1:8">
      <c r="A2832">
        <v>8.5197798138389197E+17</v>
      </c>
      <c r="B2832" t="s">
        <v>5134</v>
      </c>
      <c r="C2832" t="s">
        <v>10</v>
      </c>
      <c r="D2832" t="s">
        <v>4792</v>
      </c>
      <c r="E2832" t="s">
        <v>4793</v>
      </c>
      <c r="G2832" s="1">
        <v>42837.082800925928</v>
      </c>
    </row>
    <row r="2833" spans="1:8">
      <c r="A2833">
        <v>8.9027772411540595E+17</v>
      </c>
      <c r="B2833" t="s">
        <v>5134</v>
      </c>
      <c r="C2833" t="s">
        <v>41</v>
      </c>
      <c r="D2833" t="s">
        <v>4794</v>
      </c>
      <c r="E2833" t="s">
        <v>4795</v>
      </c>
      <c r="F2833" t="s">
        <v>249</v>
      </c>
      <c r="G2833" s="1">
        <v>42942.769953703704</v>
      </c>
      <c r="H2833" t="s">
        <v>250</v>
      </c>
    </row>
    <row r="2834" spans="1:8">
      <c r="A2834">
        <v>8.0216883538633894E+17</v>
      </c>
      <c r="B2834" t="s">
        <v>5134</v>
      </c>
      <c r="C2834" t="s">
        <v>7</v>
      </c>
      <c r="D2834" t="s">
        <v>4794</v>
      </c>
      <c r="E2834" t="s">
        <v>4796</v>
      </c>
      <c r="F2834" t="s">
        <v>4797</v>
      </c>
      <c r="G2834" s="1">
        <v>42699.635740740741</v>
      </c>
      <c r="H2834" t="s">
        <v>4798</v>
      </c>
    </row>
    <row r="2835" spans="1:8">
      <c r="A2835">
        <v>4.4100000363790298E+17</v>
      </c>
      <c r="B2835" t="s">
        <v>5134</v>
      </c>
      <c r="C2835" t="s">
        <v>18</v>
      </c>
      <c r="D2835" t="s">
        <v>4799</v>
      </c>
      <c r="E2835" t="s">
        <v>4800</v>
      </c>
      <c r="G2835" s="1">
        <v>41702.99962962963</v>
      </c>
    </row>
    <row r="2836" spans="1:8">
      <c r="A2836">
        <v>9.0230637930161702E+17</v>
      </c>
      <c r="B2836" t="s">
        <v>5134</v>
      </c>
      <c r="C2836" t="s">
        <v>15</v>
      </c>
      <c r="D2836" t="s">
        <v>4801</v>
      </c>
      <c r="E2836" t="s">
        <v>4802</v>
      </c>
      <c r="G2836" s="1">
        <v>42975.962719907409</v>
      </c>
    </row>
    <row r="2837" spans="1:8">
      <c r="A2837">
        <v>6.6133352717111194E+17</v>
      </c>
      <c r="B2837" t="s">
        <v>5134</v>
      </c>
      <c r="C2837" t="s">
        <v>10</v>
      </c>
      <c r="D2837" t="s">
        <v>4803</v>
      </c>
      <c r="E2837" t="s">
        <v>4804</v>
      </c>
      <c r="G2837" s="1">
        <v>42311.004328703704</v>
      </c>
    </row>
    <row r="2838" spans="1:8">
      <c r="A2838">
        <v>6.61319789370064E+17</v>
      </c>
      <c r="B2838" t="s">
        <v>5134</v>
      </c>
      <c r="C2838" t="s">
        <v>10</v>
      </c>
      <c r="D2838" t="s">
        <v>4803</v>
      </c>
      <c r="E2838" t="s">
        <v>4805</v>
      </c>
      <c r="G2838" s="1">
        <v>42310.966423611113</v>
      </c>
    </row>
    <row r="2839" spans="1:8">
      <c r="A2839">
        <v>9.2440466989973504E+17</v>
      </c>
      <c r="B2839" t="s">
        <v>5134</v>
      </c>
      <c r="C2839" t="s">
        <v>10</v>
      </c>
      <c r="D2839" t="s">
        <v>4806</v>
      </c>
      <c r="E2839" t="e">
        <f>_xlfn.SINGLE(JakeGriMRice _xlfn.SINGLE(SouthwestAir _xlfn.SINGLE(AmericanAir _xlfn.SINGLE(united Delete))))</f>
        <v>#NAME?</v>
      </c>
      <c r="G2839" s="1">
        <v>43036.942384259259</v>
      </c>
    </row>
    <row r="2840" spans="1:8">
      <c r="A2840">
        <v>2.2921319805683299E+17</v>
      </c>
      <c r="B2840" t="s">
        <v>5135</v>
      </c>
      <c r="C2840" t="s">
        <v>15</v>
      </c>
      <c r="D2840" t="s">
        <v>4807</v>
      </c>
      <c r="E2840" t="s">
        <v>4808</v>
      </c>
      <c r="G2840" s="1">
        <v>41118.579386574071</v>
      </c>
    </row>
    <row r="2841" spans="1:8">
      <c r="A2841">
        <v>8.5648669802441498E+17</v>
      </c>
      <c r="B2841" t="s">
        <v>5134</v>
      </c>
      <c r="C2841" t="s">
        <v>7</v>
      </c>
      <c r="D2841" t="s">
        <v>4809</v>
      </c>
      <c r="E2841" t="s">
        <v>4810</v>
      </c>
      <c r="F2841" t="s">
        <v>4811</v>
      </c>
      <c r="G2841" s="1">
        <v>42849.52449074074</v>
      </c>
      <c r="H2841" t="s">
        <v>242</v>
      </c>
    </row>
    <row r="2842" spans="1:8">
      <c r="A2842">
        <v>8.1097420844857306E+17</v>
      </c>
      <c r="B2842" t="s">
        <v>5134</v>
      </c>
      <c r="C2842" t="s">
        <v>7</v>
      </c>
      <c r="D2842" t="s">
        <v>4809</v>
      </c>
      <c r="E2842" t="s">
        <v>4812</v>
      </c>
      <c r="F2842" t="s">
        <v>4813</v>
      </c>
      <c r="G2842" s="1">
        <v>42723.933946759258</v>
      </c>
      <c r="H2842" t="s">
        <v>4814</v>
      </c>
    </row>
    <row r="2843" spans="1:8">
      <c r="A2843">
        <v>7.6653446321593894E+17</v>
      </c>
      <c r="B2843" t="s">
        <v>5134</v>
      </c>
      <c r="C2843" t="s">
        <v>7</v>
      </c>
      <c r="D2843" t="s">
        <v>4809</v>
      </c>
      <c r="E2843" t="s">
        <v>4815</v>
      </c>
      <c r="F2843" t="s">
        <v>4816</v>
      </c>
      <c r="G2843" s="1">
        <v>42601.303611111114</v>
      </c>
      <c r="H2843" t="s">
        <v>266</v>
      </c>
    </row>
    <row r="2844" spans="1:8">
      <c r="A2844">
        <v>8.1214478301138496E+17</v>
      </c>
      <c r="B2844" t="s">
        <v>5134</v>
      </c>
      <c r="C2844" t="s">
        <v>18</v>
      </c>
      <c r="D2844" t="s">
        <v>4817</v>
      </c>
      <c r="E2844" t="s">
        <v>4818</v>
      </c>
      <c r="G2844" s="1">
        <v>42727.1641087963</v>
      </c>
    </row>
    <row r="2845" spans="1:8">
      <c r="A2845">
        <v>3.4679235312787802E+17</v>
      </c>
      <c r="B2845" t="s">
        <v>5135</v>
      </c>
      <c r="C2845" t="s">
        <v>41</v>
      </c>
      <c r="D2845" t="s">
        <v>4819</v>
      </c>
      <c r="E2845" t="s">
        <v>4820</v>
      </c>
      <c r="G2845" s="1">
        <v>41443.036041666666</v>
      </c>
    </row>
    <row r="2846" spans="1:8">
      <c r="A2846">
        <v>3.4558244855548301E+17</v>
      </c>
      <c r="B2846" t="s">
        <v>5135</v>
      </c>
      <c r="C2846" t="s">
        <v>41</v>
      </c>
      <c r="D2846" t="s">
        <v>4819</v>
      </c>
      <c r="E2846" t="s">
        <v>4821</v>
      </c>
      <c r="G2846" s="1">
        <v>41439.69734953704</v>
      </c>
    </row>
    <row r="2847" spans="1:8">
      <c r="A2847">
        <v>6.08099593570512E+17</v>
      </c>
      <c r="B2847" t="s">
        <v>5134</v>
      </c>
      <c r="C2847" t="s">
        <v>41</v>
      </c>
      <c r="D2847" t="s">
        <v>4822</v>
      </c>
      <c r="E2847" t="s">
        <v>4823</v>
      </c>
      <c r="G2847" s="1">
        <v>42164.10665509259</v>
      </c>
    </row>
    <row r="2848" spans="1:8">
      <c r="A2848">
        <v>5.9945734696475405E+17</v>
      </c>
      <c r="B2848" t="s">
        <v>5134</v>
      </c>
      <c r="C2848" t="s">
        <v>41</v>
      </c>
      <c r="D2848" t="s">
        <v>4822</v>
      </c>
      <c r="E2848" t="s">
        <v>4824</v>
      </c>
      <c r="G2848" s="1">
        <v>42140.258599537039</v>
      </c>
    </row>
    <row r="2849" spans="1:8">
      <c r="A2849">
        <v>5.9321524251715494E+17</v>
      </c>
      <c r="B2849" t="s">
        <v>5134</v>
      </c>
      <c r="C2849" t="s">
        <v>18</v>
      </c>
      <c r="D2849" t="s">
        <v>4822</v>
      </c>
      <c r="E2849" t="s">
        <v>4825</v>
      </c>
      <c r="G2849" s="1">
        <v>42123.033668981479</v>
      </c>
    </row>
    <row r="2850" spans="1:8">
      <c r="A2850">
        <v>9.2065108247652301E+17</v>
      </c>
      <c r="B2850" t="s">
        <v>5134</v>
      </c>
      <c r="C2850" t="s">
        <v>10</v>
      </c>
      <c r="D2850" t="s">
        <v>4826</v>
      </c>
      <c r="E2850" t="s">
        <v>4827</v>
      </c>
      <c r="G2850" s="1">
        <v>43026.584456018521</v>
      </c>
    </row>
    <row r="2851" spans="1:8">
      <c r="A2851">
        <v>8.8609349998842202E+17</v>
      </c>
      <c r="B2851" t="s">
        <v>5134</v>
      </c>
      <c r="C2851" t="s">
        <v>7</v>
      </c>
      <c r="D2851" t="s">
        <v>4826</v>
      </c>
      <c r="E2851" t="s">
        <v>4828</v>
      </c>
      <c r="G2851" s="1">
        <v>42931.223692129628</v>
      </c>
    </row>
    <row r="2852" spans="1:8">
      <c r="A2852">
        <v>8.7904461115880602E+17</v>
      </c>
      <c r="B2852" t="s">
        <v>5134</v>
      </c>
      <c r="C2852" t="s">
        <v>7</v>
      </c>
      <c r="D2852" t="s">
        <v>4826</v>
      </c>
      <c r="E2852" t="s">
        <v>4829</v>
      </c>
      <c r="G2852" s="1">
        <v>42911.772465277776</v>
      </c>
    </row>
    <row r="2853" spans="1:8">
      <c r="A2853">
        <v>8.6625576222559795E+17</v>
      </c>
      <c r="B2853" t="s">
        <v>5134</v>
      </c>
      <c r="C2853" t="s">
        <v>7</v>
      </c>
      <c r="D2853" t="s">
        <v>4826</v>
      </c>
      <c r="E2853" t="s">
        <v>4830</v>
      </c>
      <c r="G2853" s="1">
        <v>42876.48196759259</v>
      </c>
    </row>
    <row r="2854" spans="1:8">
      <c r="A2854">
        <v>8.2928703192681997E+17</v>
      </c>
      <c r="B2854" t="s">
        <v>5134</v>
      </c>
      <c r="C2854" t="s">
        <v>7</v>
      </c>
      <c r="D2854" t="s">
        <v>4826</v>
      </c>
      <c r="E2854" t="s">
        <v>4831</v>
      </c>
      <c r="G2854" s="1">
        <v>42774.46770833333</v>
      </c>
    </row>
    <row r="2855" spans="1:8">
      <c r="A2855">
        <v>8.5189649556142003E+17</v>
      </c>
      <c r="B2855" t="s">
        <v>5134</v>
      </c>
      <c r="C2855" t="s">
        <v>10</v>
      </c>
      <c r="D2855" t="s">
        <v>4832</v>
      </c>
      <c r="E2855" t="s">
        <v>4833</v>
      </c>
      <c r="G2855" s="1">
        <v>42836.857939814814</v>
      </c>
    </row>
    <row r="2856" spans="1:8">
      <c r="A2856">
        <v>7.6138857798495795E+17</v>
      </c>
      <c r="B2856" t="s">
        <v>5134</v>
      </c>
      <c r="C2856" t="s">
        <v>7</v>
      </c>
      <c r="D2856" t="s">
        <v>4834</v>
      </c>
      <c r="E2856" t="s">
        <v>4835</v>
      </c>
      <c r="G2856" s="1">
        <v>42587.103668981479</v>
      </c>
    </row>
    <row r="2857" spans="1:8">
      <c r="A2857">
        <v>7.3600509186226906E+17</v>
      </c>
      <c r="B2857" t="s">
        <v>5134</v>
      </c>
      <c r="C2857" t="s">
        <v>7</v>
      </c>
      <c r="D2857" t="s">
        <v>4834</v>
      </c>
      <c r="E2857" t="s">
        <v>4836</v>
      </c>
      <c r="G2857" s="1">
        <v>42517.058587962965</v>
      </c>
    </row>
    <row r="2858" spans="1:8">
      <c r="A2858">
        <v>9.2519978940234906E+17</v>
      </c>
      <c r="B2858" t="s">
        <v>5135</v>
      </c>
      <c r="C2858" t="s">
        <v>15</v>
      </c>
      <c r="D2858" t="s">
        <v>4837</v>
      </c>
      <c r="E2858" t="s">
        <v>4838</v>
      </c>
      <c r="G2858" s="1">
        <v>43039.136493055557</v>
      </c>
    </row>
    <row r="2859" spans="1:8">
      <c r="A2859">
        <v>7.5815472512041702E+17</v>
      </c>
      <c r="B2859" t="s">
        <v>5135</v>
      </c>
      <c r="C2859" t="s">
        <v>10</v>
      </c>
      <c r="D2859" t="s">
        <v>4839</v>
      </c>
      <c r="E2859" t="s">
        <v>4840</v>
      </c>
      <c r="F2859" t="s">
        <v>283</v>
      </c>
      <c r="G2859" s="1">
        <v>42578.179930555554</v>
      </c>
      <c r="H2859" t="s">
        <v>27</v>
      </c>
    </row>
    <row r="2860" spans="1:8">
      <c r="A2860">
        <v>7.3453335415924301E+17</v>
      </c>
      <c r="B2860" t="s">
        <v>5135</v>
      </c>
      <c r="C2860" t="s">
        <v>10</v>
      </c>
      <c r="D2860" t="s">
        <v>4839</v>
      </c>
      <c r="E2860" t="s">
        <v>4841</v>
      </c>
      <c r="G2860" s="1">
        <v>42512.997372685182</v>
      </c>
    </row>
    <row r="2861" spans="1:8">
      <c r="A2861">
        <v>5.8956762061511002E+17</v>
      </c>
      <c r="B2861" t="s">
        <v>5135</v>
      </c>
      <c r="C2861" t="s">
        <v>10</v>
      </c>
      <c r="D2861" t="s">
        <v>4839</v>
      </c>
      <c r="E2861" t="s">
        <v>4842</v>
      </c>
      <c r="G2861" s="1">
        <v>42112.968159722222</v>
      </c>
    </row>
    <row r="2862" spans="1:8">
      <c r="A2862">
        <v>6.6786784792261402E+17</v>
      </c>
      <c r="B2862" t="s">
        <v>5134</v>
      </c>
      <c r="C2862" t="s">
        <v>10</v>
      </c>
      <c r="D2862" t="s">
        <v>4843</v>
      </c>
      <c r="E2862" t="s">
        <v>4844</v>
      </c>
      <c r="G2862" s="1">
        <v>42329.035613425927</v>
      </c>
    </row>
    <row r="2863" spans="1:8">
      <c r="A2863">
        <v>9.1970746191263706E+17</v>
      </c>
      <c r="B2863" t="s">
        <v>5134</v>
      </c>
      <c r="C2863" t="s">
        <v>15</v>
      </c>
      <c r="D2863" t="s">
        <v>4845</v>
      </c>
      <c r="E2863" t="s">
        <v>4846</v>
      </c>
      <c r="F2863" t="s">
        <v>770</v>
      </c>
      <c r="G2863" s="1">
        <v>43023.980555555558</v>
      </c>
      <c r="H2863" t="s">
        <v>771</v>
      </c>
    </row>
    <row r="2864" spans="1:8">
      <c r="A2864">
        <v>8.1164653027695398E+17</v>
      </c>
      <c r="B2864" t="s">
        <v>5134</v>
      </c>
      <c r="C2864" t="s">
        <v>18</v>
      </c>
      <c r="D2864" t="s">
        <v>4847</v>
      </c>
      <c r="E2864" t="s">
        <v>4848</v>
      </c>
      <c r="G2864" s="1">
        <v>42725.789201388892</v>
      </c>
    </row>
    <row r="2865" spans="1:8">
      <c r="A2865">
        <v>9.1791360607911104E+17</v>
      </c>
      <c r="B2865" t="s">
        <v>5134</v>
      </c>
      <c r="C2865" t="s">
        <v>7</v>
      </c>
      <c r="D2865" t="s">
        <v>4849</v>
      </c>
      <c r="E2865" t="s">
        <v>4850</v>
      </c>
      <c r="F2865" t="s">
        <v>782</v>
      </c>
      <c r="G2865" s="1">
        <v>43019.030462962961</v>
      </c>
      <c r="H2865" t="s">
        <v>564</v>
      </c>
    </row>
    <row r="2866" spans="1:8">
      <c r="A2866">
        <v>9.1592054816885901E+17</v>
      </c>
      <c r="B2866" t="s">
        <v>5134</v>
      </c>
      <c r="C2866" t="s">
        <v>7</v>
      </c>
      <c r="D2866" t="s">
        <v>4849</v>
      </c>
      <c r="E2866" t="s">
        <v>4851</v>
      </c>
      <c r="F2866" t="s">
        <v>4852</v>
      </c>
      <c r="G2866" s="1">
        <v>43013.530671296299</v>
      </c>
      <c r="H2866" t="s">
        <v>4853</v>
      </c>
    </row>
    <row r="2867" spans="1:8">
      <c r="A2867">
        <v>9.1393887313421901E+17</v>
      </c>
      <c r="B2867" t="s">
        <v>5134</v>
      </c>
      <c r="C2867" t="s">
        <v>7</v>
      </c>
      <c r="D2867" t="s">
        <v>4849</v>
      </c>
      <c r="E2867" t="s">
        <v>4854</v>
      </c>
      <c r="F2867" t="s">
        <v>2934</v>
      </c>
      <c r="G2867" s="1">
        <v>43008.062291666669</v>
      </c>
      <c r="H2867" t="s">
        <v>2935</v>
      </c>
    </row>
    <row r="2868" spans="1:8">
      <c r="A2868">
        <v>9.1393701485208294E+17</v>
      </c>
      <c r="B2868" t="s">
        <v>5134</v>
      </c>
      <c r="C2868" t="s">
        <v>7</v>
      </c>
      <c r="D2868" t="s">
        <v>4849</v>
      </c>
      <c r="E2868" t="s">
        <v>4855</v>
      </c>
      <c r="F2868" t="s">
        <v>2934</v>
      </c>
      <c r="G2868" s="1">
        <v>43008.057164351849</v>
      </c>
      <c r="H2868" t="s">
        <v>2935</v>
      </c>
    </row>
    <row r="2869" spans="1:8">
      <c r="A2869">
        <v>9.13926787041824E+17</v>
      </c>
      <c r="B2869" t="s">
        <v>5134</v>
      </c>
      <c r="C2869" t="s">
        <v>7</v>
      </c>
      <c r="D2869" t="s">
        <v>4849</v>
      </c>
      <c r="E2869" t="s">
        <v>4856</v>
      </c>
      <c r="F2869" t="s">
        <v>2934</v>
      </c>
      <c r="G2869" s="1">
        <v>43008.028935185182</v>
      </c>
      <c r="H2869" t="s">
        <v>2935</v>
      </c>
    </row>
    <row r="2870" spans="1:8">
      <c r="A2870">
        <v>3.0326405818497402E+17</v>
      </c>
      <c r="B2870" t="s">
        <v>5134</v>
      </c>
      <c r="C2870" t="s">
        <v>7</v>
      </c>
      <c r="D2870" t="s">
        <v>4857</v>
      </c>
      <c r="E2870" t="s">
        <v>4858</v>
      </c>
      <c r="F2870" t="s">
        <v>4859</v>
      </c>
      <c r="G2870" s="1">
        <v>41322.92083333333</v>
      </c>
      <c r="H2870" t="s">
        <v>4860</v>
      </c>
    </row>
    <row r="2871" spans="1:8">
      <c r="A2871">
        <v>2.9203525862545402E+17</v>
      </c>
      <c r="B2871" t="s">
        <v>5134</v>
      </c>
      <c r="C2871" t="s">
        <v>10</v>
      </c>
      <c r="D2871" t="s">
        <v>4857</v>
      </c>
      <c r="E2871" t="s">
        <v>4861</v>
      </c>
      <c r="F2871" t="s">
        <v>2819</v>
      </c>
      <c r="G2871" s="1">
        <v>41291.935254629629</v>
      </c>
      <c r="H2871" t="s">
        <v>2820</v>
      </c>
    </row>
    <row r="2872" spans="1:8">
      <c r="A2872">
        <v>8.3005405471803302E+17</v>
      </c>
      <c r="B2872" t="s">
        <v>5134</v>
      </c>
      <c r="C2872" t="s">
        <v>10</v>
      </c>
      <c r="D2872" t="s">
        <v>4862</v>
      </c>
      <c r="E2872" t="s">
        <v>4863</v>
      </c>
      <c r="G2872" s="1">
        <v>42776.584282407406</v>
      </c>
    </row>
    <row r="2873" spans="1:8">
      <c r="A2873">
        <v>8.4149956828610906E+17</v>
      </c>
      <c r="B2873" t="s">
        <v>5134</v>
      </c>
      <c r="C2873" t="s">
        <v>7</v>
      </c>
      <c r="D2873" t="s">
        <v>4864</v>
      </c>
      <c r="E2873" t="s">
        <v>4865</v>
      </c>
      <c r="G2873" s="1">
        <v>42808.167893518519</v>
      </c>
    </row>
    <row r="2874" spans="1:8">
      <c r="A2874">
        <v>8.1844483934375898E+17</v>
      </c>
      <c r="B2874" t="s">
        <v>5134</v>
      </c>
      <c r="C2874" t="s">
        <v>7</v>
      </c>
      <c r="D2874" t="s">
        <v>4864</v>
      </c>
      <c r="E2874" t="s">
        <v>4866</v>
      </c>
      <c r="G2874" s="1">
        <v>42744.548958333333</v>
      </c>
    </row>
    <row r="2875" spans="1:8">
      <c r="A2875">
        <v>8.12667606985568E+17</v>
      </c>
      <c r="B2875" t="s">
        <v>5134</v>
      </c>
      <c r="C2875" t="s">
        <v>7</v>
      </c>
      <c r="D2875" t="s">
        <v>4864</v>
      </c>
      <c r="E2875" t="e">
        <f>AmericanAir learned after original departure time with No delay announced that incoming flt diverted. Admirals staff were able to rebook.</f>
        <v>#NAME?</v>
      </c>
      <c r="G2875" s="1">
        <v>42728.606828703705</v>
      </c>
    </row>
    <row r="2876" spans="1:8">
      <c r="A2876">
        <v>7.4388278465832499E+17</v>
      </c>
      <c r="B2876" t="s">
        <v>5134</v>
      </c>
      <c r="C2876" t="s">
        <v>7</v>
      </c>
      <c r="D2876" t="s">
        <v>4864</v>
      </c>
      <c r="E2876" t="s">
        <v>4867</v>
      </c>
      <c r="G2876" s="1">
        <v>42538.796886574077</v>
      </c>
    </row>
    <row r="2877" spans="1:8">
      <c r="A2877">
        <v>7.2757725300200205E+17</v>
      </c>
      <c r="B2877" t="s">
        <v>5134</v>
      </c>
      <c r="C2877" t="s">
        <v>7</v>
      </c>
      <c r="D2877" t="s">
        <v>4864</v>
      </c>
      <c r="E2877" t="s">
        <v>4868</v>
      </c>
      <c r="G2877" s="1">
        <v>42493.802187499998</v>
      </c>
    </row>
    <row r="2878" spans="1:8">
      <c r="A2878">
        <v>7.2042633791630502E+17</v>
      </c>
      <c r="B2878" t="s">
        <v>5134</v>
      </c>
      <c r="C2878" t="s">
        <v>7</v>
      </c>
      <c r="D2878" t="s">
        <v>4864</v>
      </c>
      <c r="E2878" t="e">
        <f>_xlfn.SINGLE(anoorani _xlfn.SINGLE(AmericanAir amen to that))</f>
        <v>#NAME?</v>
      </c>
      <c r="G2878" s="1">
        <v>42474.069421296299</v>
      </c>
    </row>
    <row r="2879" spans="1:8">
      <c r="A2879">
        <v>7.1825821091906701E+17</v>
      </c>
      <c r="B2879" t="s">
        <v>5134</v>
      </c>
      <c r="C2879" t="s">
        <v>7</v>
      </c>
      <c r="D2879" t="s">
        <v>4864</v>
      </c>
      <c r="E2879" t="s">
        <v>4869</v>
      </c>
      <c r="G2879" s="1">
        <v>42468.086527777778</v>
      </c>
    </row>
    <row r="2880" spans="1:8">
      <c r="A2880">
        <v>7.08612657121792E+17</v>
      </c>
      <c r="B2880" t="s">
        <v>5135</v>
      </c>
      <c r="C2880" t="s">
        <v>7</v>
      </c>
      <c r="D2880" t="s">
        <v>4864</v>
      </c>
      <c r="E2880" t="s">
        <v>4870</v>
      </c>
      <c r="G2880" s="1">
        <v>42441.469872685186</v>
      </c>
    </row>
    <row r="2881" spans="1:8">
      <c r="A2881">
        <v>7.0685359491869005E+17</v>
      </c>
      <c r="B2881" t="s">
        <v>5134</v>
      </c>
      <c r="C2881" t="s">
        <v>7</v>
      </c>
      <c r="D2881" t="s">
        <v>4864</v>
      </c>
      <c r="E2881" t="s">
        <v>4871</v>
      </c>
      <c r="G2881" s="1">
        <v>42436.615787037037</v>
      </c>
    </row>
    <row r="2882" spans="1:8">
      <c r="A2882">
        <v>6.8010615695048205E+17</v>
      </c>
      <c r="B2882" t="s">
        <v>5134</v>
      </c>
      <c r="C2882" t="s">
        <v>7</v>
      </c>
      <c r="D2882" t="s">
        <v>4864</v>
      </c>
      <c r="E2882" t="s">
        <v>4872</v>
      </c>
      <c r="F2882" t="s">
        <v>203</v>
      </c>
      <c r="G2882" s="1">
        <v>42362.806921296295</v>
      </c>
      <c r="H2882" t="s">
        <v>204</v>
      </c>
    </row>
    <row r="2883" spans="1:8">
      <c r="A2883">
        <v>6.8010384734436902E+17</v>
      </c>
      <c r="B2883" t="s">
        <v>5134</v>
      </c>
      <c r="C2883" t="s">
        <v>7</v>
      </c>
      <c r="D2883" t="s">
        <v>4864</v>
      </c>
      <c r="E2883" t="s">
        <v>4873</v>
      </c>
      <c r="F2883" t="s">
        <v>203</v>
      </c>
      <c r="G2883" s="1">
        <v>42362.800543981481</v>
      </c>
      <c r="H2883" t="s">
        <v>204</v>
      </c>
    </row>
    <row r="2884" spans="1:8">
      <c r="A2884">
        <v>6.2287173170383603E+17</v>
      </c>
      <c r="B2884" t="s">
        <v>5134</v>
      </c>
      <c r="C2884" t="s">
        <v>7</v>
      </c>
      <c r="D2884" t="s">
        <v>4864</v>
      </c>
      <c r="E2884" t="s">
        <v>4874</v>
      </c>
      <c r="G2884" s="1">
        <v>42204.869988425926</v>
      </c>
    </row>
    <row r="2885" spans="1:8">
      <c r="A2885">
        <v>5.5480479782904998E+17</v>
      </c>
      <c r="B2885" t="s">
        <v>5134</v>
      </c>
      <c r="C2885" t="s">
        <v>7</v>
      </c>
      <c r="D2885" t="s">
        <v>4864</v>
      </c>
      <c r="E2885" t="e">
        <f>AmericanAir well that seems wrong. Still at gate. now an almost an hour delay. No word why.</f>
        <v>#NAME?</v>
      </c>
      <c r="G2885" s="1">
        <v>42017.041041666664</v>
      </c>
    </row>
    <row r="2886" spans="1:8">
      <c r="A2886">
        <v>4.93764369210032E+17</v>
      </c>
      <c r="B2886" t="s">
        <v>5134</v>
      </c>
      <c r="C2886" t="s">
        <v>7</v>
      </c>
      <c r="D2886" t="s">
        <v>4864</v>
      </c>
      <c r="E2886" t="s">
        <v>4875</v>
      </c>
      <c r="G2886" s="1">
        <v>41848.601539351854</v>
      </c>
    </row>
    <row r="2887" spans="1:8">
      <c r="A2887">
        <v>4.9375865663510502E+17</v>
      </c>
      <c r="B2887" t="s">
        <v>5134</v>
      </c>
      <c r="C2887" t="s">
        <v>7</v>
      </c>
      <c r="D2887" t="s">
        <v>4864</v>
      </c>
      <c r="E2887" t="s">
        <v>4876</v>
      </c>
      <c r="G2887" s="1">
        <v>41848.585775462961</v>
      </c>
    </row>
    <row r="2888" spans="1:8">
      <c r="A2888">
        <v>6.4581304018158298E+17</v>
      </c>
      <c r="B2888" t="s">
        <v>5134</v>
      </c>
      <c r="C2888" t="s">
        <v>7</v>
      </c>
      <c r="D2888" t="s">
        <v>4877</v>
      </c>
      <c r="E2888" t="s">
        <v>4878</v>
      </c>
      <c r="G2888" s="1">
        <v>42268.175949074073</v>
      </c>
    </row>
    <row r="2889" spans="1:8">
      <c r="A2889">
        <v>6.4277425781515802E+17</v>
      </c>
      <c r="B2889" t="s">
        <v>5134</v>
      </c>
      <c r="C2889" t="s">
        <v>7</v>
      </c>
      <c r="D2889" t="s">
        <v>4877</v>
      </c>
      <c r="E2889" t="e">
        <f>AmericanAir just landed in Miami. other than the delay it was an easy flight. thanks.</f>
        <v>#NAME?</v>
      </c>
      <c r="G2889" s="1">
        <v>42259.790497685186</v>
      </c>
    </row>
    <row r="2890" spans="1:8">
      <c r="A2890">
        <v>8.1757087237874803E+17</v>
      </c>
      <c r="B2890" t="s">
        <v>5134</v>
      </c>
      <c r="C2890" t="s">
        <v>7</v>
      </c>
      <c r="D2890" t="s">
        <v>4879</v>
      </c>
      <c r="E2890" t="s">
        <v>4880</v>
      </c>
      <c r="G2890" s="1">
        <v>42742.13726851852</v>
      </c>
    </row>
    <row r="2891" spans="1:8">
      <c r="A2891">
        <v>7.8483422321980595E+17</v>
      </c>
      <c r="B2891" t="s">
        <v>5135</v>
      </c>
      <c r="C2891" t="s">
        <v>7</v>
      </c>
      <c r="D2891" t="s">
        <v>4879</v>
      </c>
      <c r="E2891" t="s">
        <v>4881</v>
      </c>
      <c r="G2891" s="1">
        <v>42651.801319444443</v>
      </c>
    </row>
    <row r="2892" spans="1:8">
      <c r="A2892">
        <v>7.5118013050508902E+17</v>
      </c>
      <c r="B2892" t="s">
        <v>5134</v>
      </c>
      <c r="C2892" t="s">
        <v>18</v>
      </c>
      <c r="D2892" t="s">
        <v>4879</v>
      </c>
      <c r="E2892" t="e">
        <f>_xlfn.SINGLE(itsDannyTodd _xlfn.SINGLE(Delta lmao))</f>
        <v>#NAME?</v>
      </c>
      <c r="F2892" t="s">
        <v>2226</v>
      </c>
      <c r="G2892" s="1">
        <v>42558.93372685185</v>
      </c>
      <c r="H2892" t="s">
        <v>2227</v>
      </c>
    </row>
    <row r="2893" spans="1:8">
      <c r="A2893">
        <v>8.4441983638197402E+17</v>
      </c>
      <c r="B2893" t="s">
        <v>5134</v>
      </c>
      <c r="C2893" t="s">
        <v>10</v>
      </c>
      <c r="D2893" t="s">
        <v>4882</v>
      </c>
      <c r="E2893" t="e">
        <f>_xlfn.SINGLE(Kaitlyn_Glaspie shoulda flew with _xlfn.SINGLE(united and not _xlfn.SINGLE(Delta)))</f>
        <v>#NAME?</v>
      </c>
      <c r="G2893" s="1">
        <v>42816.2262962963</v>
      </c>
    </row>
    <row r="2894" spans="1:8">
      <c r="A2894">
        <v>9.1381122986035597E+17</v>
      </c>
      <c r="B2894" t="s">
        <v>5134</v>
      </c>
      <c r="C2894" t="s">
        <v>41</v>
      </c>
      <c r="D2894" t="s">
        <v>4883</v>
      </c>
      <c r="E2894" t="s">
        <v>4884</v>
      </c>
      <c r="G2894" s="1">
        <v>43007.710057870368</v>
      </c>
    </row>
    <row r="2895" spans="1:8">
      <c r="A2895">
        <v>9.2268925643010803E+17</v>
      </c>
      <c r="B2895" t="s">
        <v>5135</v>
      </c>
      <c r="C2895" t="s">
        <v>15</v>
      </c>
      <c r="D2895" t="s">
        <v>4885</v>
      </c>
      <c r="E2895" t="e">
        <f>_xlfn.SINGLE(Avengcd _xlfn.SINGLE(SouthwestAir I love southwest lol))</f>
        <v>#NAME?</v>
      </c>
      <c r="G2895" s="1">
        <v>43032.208749999998</v>
      </c>
    </row>
    <row r="2896" spans="1:8">
      <c r="A2896">
        <v>8.5019753335567898E+17</v>
      </c>
      <c r="B2896" t="s">
        <v>5134</v>
      </c>
      <c r="C2896" t="s">
        <v>18</v>
      </c>
      <c r="D2896" t="s">
        <v>4886</v>
      </c>
      <c r="E2896" t="s">
        <v>4887</v>
      </c>
      <c r="F2896" t="s">
        <v>241</v>
      </c>
      <c r="G2896" s="1">
        <v>42832.169699074075</v>
      </c>
      <c r="H2896" t="s">
        <v>242</v>
      </c>
    </row>
    <row r="2897" spans="1:8">
      <c r="A2897">
        <v>5.3473641068392397E+17</v>
      </c>
      <c r="B2897" t="s">
        <v>5134</v>
      </c>
      <c r="C2897" t="s">
        <v>41</v>
      </c>
      <c r="D2897" t="s">
        <v>4886</v>
      </c>
      <c r="E2897" t="s">
        <v>4888</v>
      </c>
      <c r="G2897" s="1">
        <v>41961.662835648145</v>
      </c>
    </row>
    <row r="2898" spans="1:8">
      <c r="A2898">
        <v>8.6061915366904998E+17</v>
      </c>
      <c r="B2898" t="s">
        <v>5134</v>
      </c>
      <c r="C2898" t="s">
        <v>18</v>
      </c>
      <c r="D2898" t="s">
        <v>4889</v>
      </c>
      <c r="E2898" t="s">
        <v>4890</v>
      </c>
      <c r="G2898" s="1">
        <v>42860.927893518521</v>
      </c>
    </row>
    <row r="2899" spans="1:8">
      <c r="A2899">
        <v>7.8490538380658598E+17</v>
      </c>
      <c r="B2899" t="s">
        <v>5134</v>
      </c>
      <c r="C2899" t="s">
        <v>41</v>
      </c>
      <c r="D2899" t="s">
        <v>4891</v>
      </c>
      <c r="E2899" t="s">
        <v>4892</v>
      </c>
      <c r="F2899" t="s">
        <v>350</v>
      </c>
      <c r="G2899" s="1">
        <v>42651.997685185182</v>
      </c>
      <c r="H2899" t="s">
        <v>351</v>
      </c>
    </row>
    <row r="2900" spans="1:8">
      <c r="A2900">
        <v>3.1701716039436602E+17</v>
      </c>
      <c r="B2900" t="s">
        <v>5135</v>
      </c>
      <c r="C2900" t="s">
        <v>7</v>
      </c>
      <c r="D2900" t="s">
        <v>4891</v>
      </c>
      <c r="E2900" t="s">
        <v>4893</v>
      </c>
      <c r="G2900" s="1">
        <v>41360.872164351851</v>
      </c>
    </row>
    <row r="2901" spans="1:8">
      <c r="A2901">
        <v>2.9202967214804902E+17</v>
      </c>
      <c r="B2901" t="s">
        <v>5135</v>
      </c>
      <c r="C2901" t="s">
        <v>7</v>
      </c>
      <c r="D2901" t="s">
        <v>4891</v>
      </c>
      <c r="E2901" t="e">
        <f>AmericanAir was absolutely awesome. glad to see us moving forward.</f>
        <v>#NAME?</v>
      </c>
      <c r="F2901" t="s">
        <v>4894</v>
      </c>
      <c r="G2901" s="1">
        <v>41291.91983796296</v>
      </c>
      <c r="H2901" t="s">
        <v>597</v>
      </c>
    </row>
    <row r="2902" spans="1:8">
      <c r="A2902">
        <v>9816511510220800</v>
      </c>
      <c r="B2902" t="s">
        <v>5134</v>
      </c>
      <c r="C2902" t="s">
        <v>7</v>
      </c>
      <c r="D2902" t="s">
        <v>4891</v>
      </c>
      <c r="E2902" t="s">
        <v>4895</v>
      </c>
      <c r="G2902" s="1">
        <v>40513.159872685188</v>
      </c>
    </row>
    <row r="2903" spans="1:8">
      <c r="A2903">
        <v>8.5342322468360102E+17</v>
      </c>
      <c r="B2903" t="s">
        <v>5135</v>
      </c>
      <c r="C2903" t="s">
        <v>7</v>
      </c>
      <c r="D2903" t="s">
        <v>4896</v>
      </c>
      <c r="E2903" t="s">
        <v>4897</v>
      </c>
      <c r="G2903" s="1">
        <v>42841.070914351854</v>
      </c>
    </row>
    <row r="2904" spans="1:8">
      <c r="A2904">
        <v>8.53422397168336E+17</v>
      </c>
      <c r="B2904" t="s">
        <v>5134</v>
      </c>
      <c r="C2904" t="s">
        <v>7</v>
      </c>
      <c r="D2904" t="s">
        <v>4896</v>
      </c>
      <c r="E2904" t="s">
        <v>4898</v>
      </c>
      <c r="F2904" t="s">
        <v>279</v>
      </c>
      <c r="G2904" s="1">
        <v>42841.068622685183</v>
      </c>
      <c r="H2904" t="s">
        <v>280</v>
      </c>
    </row>
    <row r="2905" spans="1:8">
      <c r="A2905">
        <v>5.9135094967285299E+17</v>
      </c>
      <c r="B2905" t="s">
        <v>5134</v>
      </c>
      <c r="C2905" t="s">
        <v>15</v>
      </c>
      <c r="D2905" t="s">
        <v>4899</v>
      </c>
      <c r="E2905" t="s">
        <v>4900</v>
      </c>
      <c r="G2905" s="1">
        <v>42117.889201388891</v>
      </c>
    </row>
    <row r="2906" spans="1:8">
      <c r="A2906">
        <v>8.8664816719805197E+17</v>
      </c>
      <c r="B2906" t="s">
        <v>5134</v>
      </c>
      <c r="C2906" t="s">
        <v>18</v>
      </c>
      <c r="D2906" t="s">
        <v>4901</v>
      </c>
      <c r="E2906" t="e">
        <f>_xlfn.SINGLE(AnnCoulter _xlfn.SINGLE(Delta leave immigrants out of This)), it makes you sound shrill and ignorant at the same time.</f>
        <v>#NAME?</v>
      </c>
      <c r="F2906" t="s">
        <v>4902</v>
      </c>
      <c r="G2906" s="1">
        <v>42932.754282407404</v>
      </c>
      <c r="H2906" t="s">
        <v>4903</v>
      </c>
    </row>
    <row r="2907" spans="1:8">
      <c r="A2907">
        <v>9.1557755179119398E+17</v>
      </c>
      <c r="B2907" t="s">
        <v>5134</v>
      </c>
      <c r="C2907" t="s">
        <v>41</v>
      </c>
      <c r="D2907" t="s">
        <v>4904</v>
      </c>
      <c r="E2907" t="s">
        <v>4905</v>
      </c>
      <c r="G2907" s="1">
        <v>43012.584178240744</v>
      </c>
    </row>
    <row r="2908" spans="1:8">
      <c r="A2908">
        <v>8.5735110671173606E+17</v>
      </c>
      <c r="B2908" t="s">
        <v>5134</v>
      </c>
      <c r="C2908" t="s">
        <v>41</v>
      </c>
      <c r="D2908" t="s">
        <v>4904</v>
      </c>
      <c r="E2908" t="s">
        <v>4906</v>
      </c>
      <c r="G2908" s="1">
        <v>42851.909803240742</v>
      </c>
    </row>
    <row r="2909" spans="1:8">
      <c r="A2909">
        <v>7.4235695934988595E+17</v>
      </c>
      <c r="B2909" t="s">
        <v>5135</v>
      </c>
      <c r="C2909" t="s">
        <v>10</v>
      </c>
      <c r="D2909" t="s">
        <v>4901</v>
      </c>
      <c r="E2909" t="s">
        <v>4907</v>
      </c>
      <c r="F2909" t="s">
        <v>4902</v>
      </c>
      <c r="G2909" s="1">
        <v>42534.586412037039</v>
      </c>
      <c r="H2909" t="s">
        <v>4903</v>
      </c>
    </row>
    <row r="2910" spans="1:8">
      <c r="A2910">
        <v>3.0041997705019802E+17</v>
      </c>
      <c r="B2910" t="s">
        <v>5134</v>
      </c>
      <c r="C2910" t="s">
        <v>18</v>
      </c>
      <c r="D2910" t="s">
        <v>4908</v>
      </c>
      <c r="E2910" t="s">
        <v>4909</v>
      </c>
      <c r="F2910" t="s">
        <v>4910</v>
      </c>
      <c r="G2910" s="1">
        <v>41315.07267361111</v>
      </c>
      <c r="H2910" t="s">
        <v>4911</v>
      </c>
    </row>
    <row r="2911" spans="1:8">
      <c r="A2911">
        <v>8.5161404267021504E+17</v>
      </c>
      <c r="B2911" t="s">
        <v>5134</v>
      </c>
      <c r="C2911" t="s">
        <v>10</v>
      </c>
      <c r="D2911" t="s">
        <v>4912</v>
      </c>
      <c r="E2911" t="s">
        <v>4913</v>
      </c>
      <c r="G2911" s="1">
        <v>42836.078518518516</v>
      </c>
    </row>
    <row r="2912" spans="1:8">
      <c r="A2912">
        <v>8.2472969322829798E+17</v>
      </c>
      <c r="B2912" t="s">
        <v>5135</v>
      </c>
      <c r="C2912" t="s">
        <v>10</v>
      </c>
      <c r="D2912" t="s">
        <v>4914</v>
      </c>
      <c r="E2912" t="s">
        <v>4915</v>
      </c>
      <c r="G2912" s="1">
        <v>42761.891851851855</v>
      </c>
    </row>
    <row r="2913" spans="1:8">
      <c r="A2913">
        <v>8.8191254903754701E+17</v>
      </c>
      <c r="B2913" t="s">
        <v>5134</v>
      </c>
      <c r="C2913" t="s">
        <v>7</v>
      </c>
      <c r="D2913" t="s">
        <v>4916</v>
      </c>
      <c r="E2913" t="s">
        <v>4917</v>
      </c>
      <c r="G2913" s="1">
        <v>42919.686469907407</v>
      </c>
    </row>
    <row r="2914" spans="1:8">
      <c r="A2914">
        <v>8.5229883203358694E+17</v>
      </c>
      <c r="B2914" t="s">
        <v>5134</v>
      </c>
      <c r="C2914" t="s">
        <v>10</v>
      </c>
      <c r="D2914" t="s">
        <v>4916</v>
      </c>
      <c r="E2914" t="s">
        <v>4918</v>
      </c>
      <c r="G2914" s="1">
        <v>42837.968182870369</v>
      </c>
    </row>
    <row r="2915" spans="1:8">
      <c r="A2915">
        <v>8.51568757386432E+17</v>
      </c>
      <c r="B2915" t="s">
        <v>5134</v>
      </c>
      <c r="C2915" t="s">
        <v>10</v>
      </c>
      <c r="D2915" t="s">
        <v>4919</v>
      </c>
      <c r="E2915" t="s">
        <v>498</v>
      </c>
      <c r="G2915" s="1">
        <v>42835.953553240739</v>
      </c>
    </row>
    <row r="2916" spans="1:8">
      <c r="A2916">
        <v>5.7796818038084403E+17</v>
      </c>
      <c r="B2916" t="s">
        <v>5135</v>
      </c>
      <c r="C2916" t="s">
        <v>15</v>
      </c>
      <c r="D2916" t="s">
        <v>4920</v>
      </c>
      <c r="E2916" t="e">
        <f>_xlfn.SINGLE(georgedeines _xlfn.SINGLE(SouthwestAir I keep a green dress shirt just for today. if I wear it other days I get mistaken for an Oregon Duck fan.))</f>
        <v>#NAME?</v>
      </c>
      <c r="G2916" s="1">
        <v>42080.959791666668</v>
      </c>
    </row>
    <row r="2917" spans="1:8">
      <c r="A2917">
        <v>7.5613046975066906E+17</v>
      </c>
      <c r="B2917" t="s">
        <v>5135</v>
      </c>
      <c r="C2917" t="s">
        <v>15</v>
      </c>
      <c r="D2917" t="s">
        <v>4921</v>
      </c>
      <c r="E2917" t="s">
        <v>4922</v>
      </c>
      <c r="G2917" s="1">
        <v>42572.594050925924</v>
      </c>
    </row>
    <row r="2918" spans="1:8">
      <c r="A2918">
        <v>8.0697012063982694E+17</v>
      </c>
      <c r="B2918" t="s">
        <v>5134</v>
      </c>
      <c r="C2918" t="s">
        <v>7</v>
      </c>
      <c r="D2918" t="s">
        <v>4923</v>
      </c>
      <c r="E2918" t="s">
        <v>4924</v>
      </c>
      <c r="G2918" s="1">
        <v>42712.884768518517</v>
      </c>
    </row>
    <row r="2919" spans="1:8">
      <c r="A2919">
        <v>9.1573050840701696E+17</v>
      </c>
      <c r="B2919" t="s">
        <v>5135</v>
      </c>
      <c r="C2919" t="s">
        <v>18</v>
      </c>
      <c r="D2919" t="s">
        <v>4925</v>
      </c>
      <c r="E2919" t="s">
        <v>271</v>
      </c>
      <c r="G2919" s="1">
        <v>43013.006261574075</v>
      </c>
    </row>
    <row r="2920" spans="1:8">
      <c r="A2920">
        <v>7.1993793391933005E+17</v>
      </c>
      <c r="B2920" t="s">
        <v>5134</v>
      </c>
      <c r="C2920" t="s">
        <v>18</v>
      </c>
      <c r="D2920" t="s">
        <v>4926</v>
      </c>
      <c r="E2920" t="s">
        <v>4927</v>
      </c>
      <c r="G2920" s="1">
        <v>42472.721678240741</v>
      </c>
    </row>
    <row r="2921" spans="1:8">
      <c r="A2921">
        <v>8.1759060776170701E+17</v>
      </c>
      <c r="B2921" t="s">
        <v>5134</v>
      </c>
      <c r="C2921" t="s">
        <v>18</v>
      </c>
      <c r="D2921" t="s">
        <v>4928</v>
      </c>
      <c r="E2921" t="e">
        <f>_xlfn.SINGLE(Delta I had to call a different number and report the gift card as deactivated), I could not use it online.</f>
        <v>#NAME?</v>
      </c>
      <c r="G2921" s="1">
        <v>42742.191724537035</v>
      </c>
    </row>
    <row r="2922" spans="1:8">
      <c r="A2922">
        <v>8.1758597769463296E+17</v>
      </c>
      <c r="B2922" t="s">
        <v>5134</v>
      </c>
      <c r="C2922" t="s">
        <v>18</v>
      </c>
      <c r="D2922" t="s">
        <v>4928</v>
      </c>
      <c r="E2922" t="s">
        <v>4929</v>
      </c>
      <c r="G2922" s="1">
        <v>42742.178946759261</v>
      </c>
    </row>
    <row r="2923" spans="1:8">
      <c r="A2923">
        <v>7.6264168337265805E+17</v>
      </c>
      <c r="B2923" t="s">
        <v>5134</v>
      </c>
      <c r="C2923" t="s">
        <v>18</v>
      </c>
      <c r="D2923" t="s">
        <v>4930</v>
      </c>
      <c r="E2923" t="s">
        <v>4931</v>
      </c>
      <c r="G2923" s="1">
        <v>42590.561585648145</v>
      </c>
    </row>
    <row r="2924" spans="1:8">
      <c r="A2924">
        <v>8.5201530583227494E+17</v>
      </c>
      <c r="B2924" t="s">
        <v>5135</v>
      </c>
      <c r="C2924" t="s">
        <v>10</v>
      </c>
      <c r="D2924" t="s">
        <v>4932</v>
      </c>
      <c r="E2924" t="s">
        <v>1613</v>
      </c>
      <c r="G2924" s="1">
        <v>42837.185798611114</v>
      </c>
    </row>
    <row r="2925" spans="1:8">
      <c r="A2925">
        <v>6.5806767612900902E+17</v>
      </c>
      <c r="B2925" t="s">
        <v>5135</v>
      </c>
      <c r="C2925" t="s">
        <v>18</v>
      </c>
      <c r="D2925" t="s">
        <v>4933</v>
      </c>
      <c r="E2925" t="s">
        <v>2919</v>
      </c>
      <c r="G2925" s="1">
        <v>42301.992291666669</v>
      </c>
    </row>
    <row r="2926" spans="1:8">
      <c r="A2926">
        <v>6.6968039004336102E+17</v>
      </c>
      <c r="B2926" t="s">
        <v>5134</v>
      </c>
      <c r="C2926" t="s">
        <v>7</v>
      </c>
      <c r="D2926" t="s">
        <v>4934</v>
      </c>
      <c r="E2926" t="e">
        <f>_xlfn.SINGLE(SophiaBush _xlfn.SINGLE(AmericanAir _xlfn.SINGLE(andrewcoff can you handle?)))</f>
        <v>#NAME?</v>
      </c>
      <c r="G2926" s="1">
        <v>42334.037280092591</v>
      </c>
    </row>
    <row r="2927" spans="1:8">
      <c r="A2927">
        <v>8.617572824508E+17</v>
      </c>
      <c r="B2927" t="s">
        <v>5134</v>
      </c>
      <c r="C2927" t="s">
        <v>7</v>
      </c>
      <c r="D2927" t="s">
        <v>4935</v>
      </c>
      <c r="E2927" t="s">
        <v>4936</v>
      </c>
      <c r="G2927" s="1">
        <v>42864.068530092591</v>
      </c>
    </row>
    <row r="2928" spans="1:8">
      <c r="A2928">
        <v>8.7562920424248102E+17</v>
      </c>
      <c r="B2928" t="s">
        <v>5135</v>
      </c>
      <c r="C2928" t="s">
        <v>7</v>
      </c>
      <c r="D2928" t="s">
        <v>4937</v>
      </c>
      <c r="E2928" t="s">
        <v>4938</v>
      </c>
      <c r="F2928" t="s">
        <v>1675</v>
      </c>
      <c r="G2928" s="1">
        <v>42902.347743055558</v>
      </c>
      <c r="H2928" t="s">
        <v>1676</v>
      </c>
    </row>
    <row r="2929" spans="1:8">
      <c r="A2929">
        <v>7.5585907772131302E+17</v>
      </c>
      <c r="B2929" t="s">
        <v>5134</v>
      </c>
      <c r="C2929" t="s">
        <v>15</v>
      </c>
      <c r="D2929" t="s">
        <v>4939</v>
      </c>
      <c r="E2929" t="s">
        <v>4940</v>
      </c>
      <c r="G2929" s="1">
        <v>42571.845150462963</v>
      </c>
    </row>
    <row r="2930" spans="1:8">
      <c r="A2930">
        <v>4.8708787273099597E+17</v>
      </c>
      <c r="B2930" t="s">
        <v>5135</v>
      </c>
      <c r="C2930" t="s">
        <v>38</v>
      </c>
      <c r="D2930" t="s">
        <v>4941</v>
      </c>
      <c r="E2930" t="s">
        <v>4942</v>
      </c>
      <c r="F2930" t="s">
        <v>4943</v>
      </c>
      <c r="G2930" s="1">
        <v>41830.177928240744</v>
      </c>
      <c r="H2930" t="s">
        <v>564</v>
      </c>
    </row>
    <row r="2931" spans="1:8">
      <c r="A2931">
        <v>9.1273432724659802E+17</v>
      </c>
      <c r="B2931" t="s">
        <v>5134</v>
      </c>
      <c r="C2931" t="s">
        <v>18</v>
      </c>
      <c r="D2931" t="s">
        <v>4944</v>
      </c>
      <c r="E2931" t="s">
        <v>4945</v>
      </c>
      <c r="F2931" t="s">
        <v>241</v>
      </c>
      <c r="G2931" s="1">
        <v>43004.738379629627</v>
      </c>
      <c r="H2931" t="s">
        <v>242</v>
      </c>
    </row>
    <row r="2932" spans="1:8">
      <c r="A2932">
        <v>9.1272257248740096E+17</v>
      </c>
      <c r="B2932" t="s">
        <v>5134</v>
      </c>
      <c r="C2932" t="s">
        <v>18</v>
      </c>
      <c r="D2932" t="s">
        <v>4944</v>
      </c>
      <c r="E2932" t="s">
        <v>4946</v>
      </c>
      <c r="F2932" t="s">
        <v>241</v>
      </c>
      <c r="G2932" s="1">
        <v>43004.705937500003</v>
      </c>
      <c r="H2932" t="s">
        <v>242</v>
      </c>
    </row>
    <row r="2933" spans="1:8">
      <c r="A2933">
        <v>8.5013213738273498E+17</v>
      </c>
      <c r="B2933" t="s">
        <v>5134</v>
      </c>
      <c r="C2933" t="s">
        <v>18</v>
      </c>
      <c r="D2933" t="s">
        <v>4944</v>
      </c>
      <c r="E2933" t="s">
        <v>4947</v>
      </c>
      <c r="G2933" s="1">
        <v>42831.989236111112</v>
      </c>
    </row>
    <row r="2934" spans="1:8">
      <c r="A2934">
        <v>4.8920680169120102E+17</v>
      </c>
      <c r="B2934" t="s">
        <v>5134</v>
      </c>
      <c r="C2934" t="s">
        <v>18</v>
      </c>
      <c r="D2934" t="s">
        <v>4948</v>
      </c>
      <c r="E2934" t="e">
        <f>_xlfn.SINGLE(starkalark86 never flown _xlfn.SINGLE(Delta so cant say but My Experience w))/ _xlfn.SINGLE(united has Been absolutely horrible. going to try to never fly them again)</f>
        <v>#NAME?</v>
      </c>
      <c r="G2934" s="1">
        <v>41836.025057870371</v>
      </c>
    </row>
    <row r="2935" spans="1:8">
      <c r="A2935">
        <v>4.7980888466459398E+17</v>
      </c>
      <c r="B2935" t="s">
        <v>5134</v>
      </c>
      <c r="C2935" t="s">
        <v>10</v>
      </c>
      <c r="D2935" t="s">
        <v>4948</v>
      </c>
      <c r="E2935" t="s">
        <v>4949</v>
      </c>
      <c r="G2935" s="1">
        <v>41810.091747685183</v>
      </c>
    </row>
    <row r="2936" spans="1:8">
      <c r="A2936">
        <v>4.7925015741897498E+17</v>
      </c>
      <c r="B2936" t="s">
        <v>5135</v>
      </c>
      <c r="C2936" t="s">
        <v>10</v>
      </c>
      <c r="D2936" t="s">
        <v>4944</v>
      </c>
      <c r="E2936" t="s">
        <v>4950</v>
      </c>
      <c r="G2936" s="1">
        <v>41808.549953703703</v>
      </c>
    </row>
    <row r="2937" spans="1:8">
      <c r="A2937">
        <v>8.50514150921056E+17</v>
      </c>
      <c r="B2937" t="s">
        <v>5135</v>
      </c>
      <c r="C2937" t="s">
        <v>41</v>
      </c>
      <c r="D2937" t="s">
        <v>4951</v>
      </c>
      <c r="E2937" t="s">
        <v>4952</v>
      </c>
      <c r="F2937" t="s">
        <v>1163</v>
      </c>
      <c r="G2937" s="1">
        <v>42833.043402777781</v>
      </c>
      <c r="H2937" t="s">
        <v>1164</v>
      </c>
    </row>
    <row r="2938" spans="1:8">
      <c r="A2938">
        <v>7.8298887782066496E+17</v>
      </c>
      <c r="B2938" t="s">
        <v>5134</v>
      </c>
      <c r="C2938" t="s">
        <v>7</v>
      </c>
      <c r="D2938" t="s">
        <v>4953</v>
      </c>
      <c r="E2938" t="e">
        <f>_xlfn.SINGLE(eliz_beth _xlfn.SINGLE(AmericanAir No screens on My plane)), Maybe way [19]!\U0001f60e</f>
        <v>#NAME?</v>
      </c>
      <c r="G2938" s="1">
        <v>42646.709143518521</v>
      </c>
    </row>
    <row r="2939" spans="1:8">
      <c r="A2939">
        <v>3.4568707606435398E+17</v>
      </c>
      <c r="B2939" t="s">
        <v>5134</v>
      </c>
      <c r="C2939" t="s">
        <v>10</v>
      </c>
      <c r="D2939" t="s">
        <v>4954</v>
      </c>
      <c r="E2939" t="s">
        <v>4955</v>
      </c>
      <c r="G2939" s="1">
        <v>41439.986064814817</v>
      </c>
    </row>
    <row r="2940" spans="1:8">
      <c r="A2940">
        <v>1.27327332611538E+17</v>
      </c>
      <c r="B2940" t="s">
        <v>5135</v>
      </c>
      <c r="C2940" t="s">
        <v>15</v>
      </c>
      <c r="D2940" t="s">
        <v>4954</v>
      </c>
      <c r="E2940" t="s">
        <v>4956</v>
      </c>
      <c r="G2940" s="1">
        <v>40837.42796296296</v>
      </c>
    </row>
    <row r="2941" spans="1:8">
      <c r="A2941">
        <v>3.5808067107750202E+17</v>
      </c>
      <c r="B2941" t="s">
        <v>5135</v>
      </c>
      <c r="C2941" t="s">
        <v>38</v>
      </c>
      <c r="D2941" t="s">
        <v>4957</v>
      </c>
      <c r="E2941" t="s">
        <v>4958</v>
      </c>
      <c r="G2941" s="1">
        <v>41474.185868055552</v>
      </c>
    </row>
    <row r="2942" spans="1:8">
      <c r="A2942">
        <v>8.7065214971750797E+17</v>
      </c>
      <c r="B2942" t="s">
        <v>5135</v>
      </c>
      <c r="C2942" t="s">
        <v>7</v>
      </c>
      <c r="D2942" t="s">
        <v>4959</v>
      </c>
      <c r="E2942" t="s">
        <v>4960</v>
      </c>
      <c r="F2942" t="s">
        <v>4961</v>
      </c>
      <c r="G2942" s="1">
        <v>42888.613692129627</v>
      </c>
      <c r="H2942" t="s">
        <v>4962</v>
      </c>
    </row>
    <row r="2943" spans="1:8">
      <c r="A2943">
        <v>8.51895654259376E+17</v>
      </c>
      <c r="B2943" t="s">
        <v>5134</v>
      </c>
      <c r="C2943" t="s">
        <v>10</v>
      </c>
      <c r="D2943" t="s">
        <v>4963</v>
      </c>
      <c r="E2943" t="s">
        <v>4964</v>
      </c>
      <c r="G2943" s="1">
        <v>42836.855624999997</v>
      </c>
    </row>
    <row r="2944" spans="1:8">
      <c r="A2944">
        <v>8.5155275841925094E+17</v>
      </c>
      <c r="B2944" t="s">
        <v>5134</v>
      </c>
      <c r="C2944" t="s">
        <v>10</v>
      </c>
      <c r="D2944" t="s">
        <v>4963</v>
      </c>
      <c r="E2944" t="s">
        <v>4965</v>
      </c>
      <c r="G2944" s="1">
        <v>42835.909409722219</v>
      </c>
    </row>
    <row r="2945" spans="1:8">
      <c r="A2945">
        <v>8.5380698251561306E+17</v>
      </c>
      <c r="B2945" t="s">
        <v>5135</v>
      </c>
      <c r="C2945" t="s">
        <v>10</v>
      </c>
      <c r="D2945" t="s">
        <v>4966</v>
      </c>
      <c r="E2945" t="s">
        <v>4967</v>
      </c>
      <c r="G2945" s="1">
        <v>42842.129884259259</v>
      </c>
    </row>
    <row r="2946" spans="1:8">
      <c r="A2946">
        <v>8.5378069302500506E+17</v>
      </c>
      <c r="B2946" t="s">
        <v>5135</v>
      </c>
      <c r="C2946" t="s">
        <v>10</v>
      </c>
      <c r="D2946" t="s">
        <v>4966</v>
      </c>
      <c r="E2946" t="s">
        <v>4968</v>
      </c>
      <c r="G2946" s="1">
        <v>42842.057337962964</v>
      </c>
    </row>
    <row r="2947" spans="1:8">
      <c r="A2947">
        <v>6.6112631300518195E+17</v>
      </c>
      <c r="B2947" t="s">
        <v>5134</v>
      </c>
      <c r="C2947" t="s">
        <v>18</v>
      </c>
      <c r="D2947" t="s">
        <v>4969</v>
      </c>
      <c r="E2947" t="s">
        <v>4970</v>
      </c>
      <c r="G2947" s="1">
        <v>42310.432523148149</v>
      </c>
    </row>
    <row r="2948" spans="1:8">
      <c r="A2948">
        <v>8.1200748746126899E+17</v>
      </c>
      <c r="B2948" t="s">
        <v>5134</v>
      </c>
      <c r="C2948" t="s">
        <v>18</v>
      </c>
      <c r="D2948" t="s">
        <v>4971</v>
      </c>
      <c r="E2948" t="s">
        <v>172</v>
      </c>
      <c r="G2948" s="1">
        <v>42726.785254629627</v>
      </c>
    </row>
    <row r="2949" spans="1:8">
      <c r="A2949">
        <v>8.7676264435461696E+17</v>
      </c>
      <c r="B2949" t="s">
        <v>5134</v>
      </c>
      <c r="C2949" t="s">
        <v>7</v>
      </c>
      <c r="D2949" t="s">
        <v>4972</v>
      </c>
      <c r="E2949" t="s">
        <v>4973</v>
      </c>
      <c r="G2949" s="1">
        <v>42905.475439814814</v>
      </c>
    </row>
    <row r="2950" spans="1:8">
      <c r="A2950">
        <v>9.2299202359808794E+17</v>
      </c>
      <c r="B2950" t="s">
        <v>5134</v>
      </c>
      <c r="C2950" t="s">
        <v>7</v>
      </c>
      <c r="D2950" t="s">
        <v>4974</v>
      </c>
      <c r="E2950" t="e">
        <f>_xlfn.SINGLE(psyan _xlfn.SINGLE(AmericanAir \U0001f614\U0001f614))</f>
        <v>#NAME?</v>
      </c>
      <c r="G2950" s="1">
        <v>43033.044224537036</v>
      </c>
    </row>
    <row r="2951" spans="1:8">
      <c r="A2951">
        <v>8.5461931360462797E+17</v>
      </c>
      <c r="B2951" t="s">
        <v>5134</v>
      </c>
      <c r="C2951" t="s">
        <v>10</v>
      </c>
      <c r="D2951" t="s">
        <v>4975</v>
      </c>
      <c r="E2951" t="s">
        <v>4976</v>
      </c>
      <c r="G2951" s="1">
        <v>42844.371493055558</v>
      </c>
    </row>
    <row r="2952" spans="1:8">
      <c r="A2952">
        <v>8.0371050758472E+17</v>
      </c>
      <c r="B2952" t="s">
        <v>5134</v>
      </c>
      <c r="C2952" t="s">
        <v>18</v>
      </c>
      <c r="D2952" t="s">
        <v>4977</v>
      </c>
      <c r="E2952" t="s">
        <v>4978</v>
      </c>
      <c r="G2952" s="1">
        <v>42703.88994212963</v>
      </c>
    </row>
    <row r="2953" spans="1:8">
      <c r="A2953">
        <v>7.5117455926548403E+17</v>
      </c>
      <c r="B2953" t="s">
        <v>5135</v>
      </c>
      <c r="C2953" t="s">
        <v>18</v>
      </c>
      <c r="D2953" t="s">
        <v>4977</v>
      </c>
      <c r="E2953" t="s">
        <v>4979</v>
      </c>
      <c r="G2953" s="1">
        <v>42558.918344907404</v>
      </c>
    </row>
    <row r="2954" spans="1:8">
      <c r="A2954">
        <v>6.0263042092922803E+17</v>
      </c>
      <c r="B2954" t="s">
        <v>5135</v>
      </c>
      <c r="C2954" t="s">
        <v>41</v>
      </c>
      <c r="D2954" t="s">
        <v>4980</v>
      </c>
      <c r="E2954" t="s">
        <v>4981</v>
      </c>
      <c r="G2954" s="1">
        <v>42149.014618055553</v>
      </c>
    </row>
    <row r="2955" spans="1:8">
      <c r="A2955">
        <v>8.6544115711484698E+17</v>
      </c>
      <c r="B2955" t="s">
        <v>5134</v>
      </c>
      <c r="C2955" t="s">
        <v>7</v>
      </c>
      <c r="D2955" t="s">
        <v>4982</v>
      </c>
      <c r="E2955" t="s">
        <v>4983</v>
      </c>
      <c r="G2955" s="1">
        <v>42874.234085648146</v>
      </c>
    </row>
    <row r="2956" spans="1:8">
      <c r="A2956">
        <v>8.5159856507607398E+17</v>
      </c>
      <c r="B2956" t="s">
        <v>5134</v>
      </c>
      <c r="C2956" t="s">
        <v>10</v>
      </c>
      <c r="D2956" t="s">
        <v>4984</v>
      </c>
      <c r="E2956" t="s">
        <v>4985</v>
      </c>
      <c r="G2956" s="1">
        <v>42836.035810185182</v>
      </c>
    </row>
    <row r="2957" spans="1:8">
      <c r="A2957">
        <v>8.3268459207094605E+17</v>
      </c>
      <c r="B2957" t="s">
        <v>5134</v>
      </c>
      <c r="C2957" t="s">
        <v>7</v>
      </c>
      <c r="D2957" t="s">
        <v>4986</v>
      </c>
      <c r="E2957" t="s">
        <v>4987</v>
      </c>
      <c r="G2957" s="1">
        <v>42783.843182870369</v>
      </c>
    </row>
    <row r="2958" spans="1:8">
      <c r="A2958">
        <v>8.5031520004154496E+17</v>
      </c>
      <c r="B2958" t="s">
        <v>5134</v>
      </c>
      <c r="C2958" t="s">
        <v>18</v>
      </c>
      <c r="D2958" t="s">
        <v>4988</v>
      </c>
      <c r="E2958" t="s">
        <v>4989</v>
      </c>
      <c r="G2958" s="1">
        <v>42832.494398148148</v>
      </c>
    </row>
    <row r="2959" spans="1:8">
      <c r="A2959">
        <v>9.1845566250135104E+17</v>
      </c>
      <c r="B2959" t="s">
        <v>5135</v>
      </c>
      <c r="C2959" t="s">
        <v>18</v>
      </c>
      <c r="D2959" t="s">
        <v>4990</v>
      </c>
      <c r="E2959" t="s">
        <v>4991</v>
      </c>
      <c r="F2959" t="s">
        <v>4992</v>
      </c>
      <c r="G2959" s="1">
        <v>43020.526250000003</v>
      </c>
      <c r="H2959" t="s">
        <v>338</v>
      </c>
    </row>
    <row r="2960" spans="1:8">
      <c r="A2960">
        <v>6.2610818305281203E+17</v>
      </c>
      <c r="B2960" t="s">
        <v>5135</v>
      </c>
      <c r="C2960" t="s">
        <v>18</v>
      </c>
      <c r="D2960" t="s">
        <v>4990</v>
      </c>
      <c r="E2960" t="s">
        <v>4993</v>
      </c>
      <c r="G2960" s="1">
        <v>42213.800902777781</v>
      </c>
    </row>
    <row r="2961" spans="1:8">
      <c r="A2961">
        <v>5.6313599810077901E+17</v>
      </c>
      <c r="B2961" t="s">
        <v>5135</v>
      </c>
      <c r="C2961" t="s">
        <v>41</v>
      </c>
      <c r="D2961" t="s">
        <v>4994</v>
      </c>
      <c r="E2961" t="s">
        <v>4995</v>
      </c>
      <c r="G2961" s="1">
        <v>42040.030775462961</v>
      </c>
    </row>
    <row r="2962" spans="1:8">
      <c r="A2962">
        <v>5.6313439547779002E+17</v>
      </c>
      <c r="B2962" t="s">
        <v>5135</v>
      </c>
      <c r="C2962" t="s">
        <v>41</v>
      </c>
      <c r="D2962" t="s">
        <v>4994</v>
      </c>
      <c r="E2962" t="s">
        <v>4996</v>
      </c>
      <c r="G2962" s="1">
        <v>42040.026354166665</v>
      </c>
    </row>
    <row r="2963" spans="1:8">
      <c r="A2963">
        <v>7.8016460745330598E+17</v>
      </c>
      <c r="B2963" t="s">
        <v>5134</v>
      </c>
      <c r="C2963" t="s">
        <v>18</v>
      </c>
      <c r="D2963" t="s">
        <v>4997</v>
      </c>
      <c r="E2963" t="e">
        <f>Delta I already logged one complaint with your Customer care office. I will call back and give you more info. Thanks for reaching out.</f>
        <v>#NAME?</v>
      </c>
      <c r="G2963" s="1">
        <v>42638.915636574071</v>
      </c>
    </row>
    <row r="2964" spans="1:8">
      <c r="A2964">
        <v>6.0549493225465395E+17</v>
      </c>
      <c r="B2964" t="s">
        <v>5134</v>
      </c>
      <c r="C2964" t="s">
        <v>10</v>
      </c>
      <c r="D2964" t="s">
        <v>4998</v>
      </c>
      <c r="E2964" t="s">
        <v>4999</v>
      </c>
      <c r="G2964" s="1">
        <v>42156.919166666667</v>
      </c>
    </row>
    <row r="2965" spans="1:8">
      <c r="A2965">
        <v>8.5200768751670003E+17</v>
      </c>
      <c r="B2965" t="s">
        <v>5135</v>
      </c>
      <c r="C2965" t="s">
        <v>10</v>
      </c>
      <c r="D2965" t="s">
        <v>5000</v>
      </c>
      <c r="E2965" t="s">
        <v>5001</v>
      </c>
      <c r="G2965" s="1">
        <v>42837.164768518516</v>
      </c>
    </row>
    <row r="2966" spans="1:8">
      <c r="A2966">
        <v>6.8908086318793101E+17</v>
      </c>
      <c r="B2966" t="s">
        <v>5135</v>
      </c>
      <c r="C2966" t="s">
        <v>10</v>
      </c>
      <c r="D2966" t="s">
        <v>5002</v>
      </c>
      <c r="E2966" t="s">
        <v>5003</v>
      </c>
      <c r="F2966" t="s">
        <v>5004</v>
      </c>
      <c r="G2966" s="1">
        <v>42387.572384259256</v>
      </c>
      <c r="H2966" t="s">
        <v>363</v>
      </c>
    </row>
    <row r="2967" spans="1:8">
      <c r="A2967">
        <v>7.3458240876331405E+17</v>
      </c>
      <c r="B2967" t="s">
        <v>5134</v>
      </c>
      <c r="C2967" t="s">
        <v>7</v>
      </c>
      <c r="D2967" t="s">
        <v>5005</v>
      </c>
      <c r="E2967" t="e">
        <f>_xlfn.SINGLE(AmericanAir thank you for your assistance. from My observations leaving the plane), the lockers were full of international sized luggage</f>
        <v>#NAME?</v>
      </c>
      <c r="G2967" s="1">
        <v>42513.132731481484</v>
      </c>
    </row>
    <row r="2968" spans="1:8">
      <c r="A2968">
        <v>8.1170801484763494E+17</v>
      </c>
      <c r="B2968" t="s">
        <v>5134</v>
      </c>
      <c r="C2968" t="s">
        <v>18</v>
      </c>
      <c r="D2968" t="s">
        <v>5006</v>
      </c>
      <c r="E2968" t="s">
        <v>172</v>
      </c>
      <c r="G2968" s="1">
        <v>42725.958865740744</v>
      </c>
    </row>
    <row r="2969" spans="1:8">
      <c r="A2969">
        <v>8.3339456486599398E+17</v>
      </c>
      <c r="B2969" t="s">
        <v>5134</v>
      </c>
      <c r="C2969" t="s">
        <v>7</v>
      </c>
      <c r="D2969" t="s">
        <v>5007</v>
      </c>
      <c r="E2969" t="s">
        <v>5008</v>
      </c>
      <c r="F2969" t="s">
        <v>4375</v>
      </c>
      <c r="G2969" s="1">
        <v>42785.802337962959</v>
      </c>
      <c r="H2969" t="s">
        <v>4376</v>
      </c>
    </row>
    <row r="2970" spans="1:8">
      <c r="A2970">
        <v>7.4404519523111296E+17</v>
      </c>
      <c r="B2970" t="s">
        <v>5134</v>
      </c>
      <c r="C2970" t="s">
        <v>15</v>
      </c>
      <c r="D2970" t="s">
        <v>5009</v>
      </c>
      <c r="E2970" t="s">
        <v>5010</v>
      </c>
      <c r="F2970" t="s">
        <v>420</v>
      </c>
      <c r="G2970" s="1">
        <v>42539.245046296295</v>
      </c>
      <c r="H2970" t="s">
        <v>421</v>
      </c>
    </row>
    <row r="2971" spans="1:8">
      <c r="A2971">
        <v>6.6808528512981402E+17</v>
      </c>
      <c r="B2971" t="s">
        <v>5135</v>
      </c>
      <c r="C2971" t="s">
        <v>15</v>
      </c>
      <c r="D2971" t="s">
        <v>5011</v>
      </c>
      <c r="E2971" t="s">
        <v>5012</v>
      </c>
      <c r="G2971" s="1">
        <v>42329.635636574072</v>
      </c>
    </row>
    <row r="2972" spans="1:8">
      <c r="A2972">
        <v>8.0471309019755699E+17</v>
      </c>
      <c r="B2972" t="s">
        <v>5134</v>
      </c>
      <c r="C2972" t="s">
        <v>10</v>
      </c>
      <c r="D2972" t="s">
        <v>5013</v>
      </c>
      <c r="E2972" t="s">
        <v>5014</v>
      </c>
      <c r="F2972" t="s">
        <v>99</v>
      </c>
      <c r="G2972" s="1">
        <v>42706.656550925924</v>
      </c>
      <c r="H2972" t="s">
        <v>100</v>
      </c>
    </row>
    <row r="2973" spans="1:8">
      <c r="A2973">
        <v>9.1462924069552499E+17</v>
      </c>
      <c r="B2973" t="s">
        <v>5134</v>
      </c>
      <c r="C2973" t="s">
        <v>18</v>
      </c>
      <c r="D2973" t="s">
        <v>5015</v>
      </c>
      <c r="E2973" t="e">
        <f>Delta I did</f>
        <v>#NAME?</v>
      </c>
      <c r="G2973" s="1">
        <v>43009.96733796296</v>
      </c>
    </row>
    <row r="2974" spans="1:8">
      <c r="A2974">
        <v>8.5150432203463795E+17</v>
      </c>
      <c r="B2974" t="s">
        <v>5134</v>
      </c>
      <c r="C2974" t="s">
        <v>10</v>
      </c>
      <c r="D2974" t="s">
        <v>5016</v>
      </c>
      <c r="E2974" t="s">
        <v>275</v>
      </c>
      <c r="G2974" s="1">
        <v>42835.775752314818</v>
      </c>
    </row>
    <row r="2975" spans="1:8">
      <c r="A2975">
        <v>8.5150403867586099E+17</v>
      </c>
      <c r="B2975" t="s">
        <v>5134</v>
      </c>
      <c r="C2975" t="s">
        <v>10</v>
      </c>
      <c r="D2975" t="s">
        <v>5016</v>
      </c>
      <c r="E2975" t="s">
        <v>498</v>
      </c>
      <c r="G2975" s="1">
        <v>42835.774965277778</v>
      </c>
    </row>
    <row r="2976" spans="1:8">
      <c r="A2976">
        <v>5.6965565129681299E+17</v>
      </c>
      <c r="B2976" t="s">
        <v>5134</v>
      </c>
      <c r="C2976" t="s">
        <v>18</v>
      </c>
      <c r="D2976" t="s">
        <v>5015</v>
      </c>
      <c r="E2976" t="s">
        <v>5017</v>
      </c>
      <c r="G2976" s="1">
        <v>42058.021585648145</v>
      </c>
    </row>
    <row r="2977" spans="1:8">
      <c r="A2977">
        <v>7.6753976747091098E+17</v>
      </c>
      <c r="B2977" t="s">
        <v>5134</v>
      </c>
      <c r="C2977" t="s">
        <v>15</v>
      </c>
      <c r="D2977" t="s">
        <v>5018</v>
      </c>
      <c r="E2977" t="s">
        <v>5019</v>
      </c>
      <c r="G2977" s="1">
        <v>42604.077719907407</v>
      </c>
    </row>
    <row r="2978" spans="1:8">
      <c r="A2978">
        <v>6.9494201619147904E+17</v>
      </c>
      <c r="B2978" t="s">
        <v>5135</v>
      </c>
      <c r="C2978" t="s">
        <v>10</v>
      </c>
      <c r="D2978" t="s">
        <v>5020</v>
      </c>
      <c r="E2978" t="s">
        <v>5021</v>
      </c>
      <c r="G2978" s="1">
        <v>42403.746087962965</v>
      </c>
    </row>
    <row r="2979" spans="1:8">
      <c r="A2979">
        <v>5.9962274057684902E+17</v>
      </c>
      <c r="B2979" t="s">
        <v>5135</v>
      </c>
      <c r="C2979" t="s">
        <v>10</v>
      </c>
      <c r="D2979" t="s">
        <v>5020</v>
      </c>
      <c r="E2979" t="s">
        <v>5022</v>
      </c>
      <c r="G2979" s="1">
        <v>42140.714999999997</v>
      </c>
    </row>
    <row r="2980" spans="1:8">
      <c r="A2980">
        <v>9.1714732355325504E+17</v>
      </c>
      <c r="B2980" t="s">
        <v>5134</v>
      </c>
      <c r="C2980" t="s">
        <v>18</v>
      </c>
      <c r="D2980" t="s">
        <v>5023</v>
      </c>
      <c r="E2980" t="s">
        <v>5024</v>
      </c>
      <c r="G2980" s="1">
        <v>43016.915925925925</v>
      </c>
    </row>
    <row r="2981" spans="1:8">
      <c r="A2981">
        <v>8.8746684194527603E+17</v>
      </c>
      <c r="B2981" t="s">
        <v>5134</v>
      </c>
      <c r="C2981" t="s">
        <v>7</v>
      </c>
      <c r="D2981" t="s">
        <v>5023</v>
      </c>
      <c r="E2981" t="s">
        <v>5025</v>
      </c>
      <c r="G2981" s="1">
        <v>42935.013402777775</v>
      </c>
    </row>
    <row r="2982" spans="1:8">
      <c r="A2982">
        <v>8.5630961628370906E+17</v>
      </c>
      <c r="B2982" t="s">
        <v>5134</v>
      </c>
      <c r="C2982" t="s">
        <v>41</v>
      </c>
      <c r="D2982" t="s">
        <v>5026</v>
      </c>
      <c r="E2982" t="s">
        <v>5027</v>
      </c>
      <c r="G2982" s="1">
        <v>42849.035833333335</v>
      </c>
    </row>
    <row r="2983" spans="1:8">
      <c r="A2983">
        <v>7.0034456651632998E+17</v>
      </c>
      <c r="B2983" t="s">
        <v>5134</v>
      </c>
      <c r="C2983" t="s">
        <v>10</v>
      </c>
      <c r="D2983" t="s">
        <v>5028</v>
      </c>
      <c r="E2983" t="s">
        <v>5029</v>
      </c>
      <c r="G2983" s="1">
        <v>42418.654293981483</v>
      </c>
    </row>
    <row r="2984" spans="1:8">
      <c r="A2984">
        <v>8.8665080015133005E+17</v>
      </c>
      <c r="B2984" t="s">
        <v>5134</v>
      </c>
      <c r="C2984" t="s">
        <v>10</v>
      </c>
      <c r="D2984" t="s">
        <v>5030</v>
      </c>
      <c r="E2984" t="s">
        <v>37</v>
      </c>
      <c r="G2984" s="1">
        <v>42932.761550925927</v>
      </c>
    </row>
    <row r="2985" spans="1:8">
      <c r="A2985">
        <v>9.0599300814279002E+17</v>
      </c>
      <c r="B2985" t="s">
        <v>5134</v>
      </c>
      <c r="C2985" t="s">
        <v>15</v>
      </c>
      <c r="D2985" t="s">
        <v>5031</v>
      </c>
      <c r="E2985" t="s">
        <v>5032</v>
      </c>
      <c r="F2985" t="s">
        <v>1146</v>
      </c>
      <c r="G2985" s="1">
        <v>42986.135879629626</v>
      </c>
      <c r="H2985" t="s">
        <v>1147</v>
      </c>
    </row>
    <row r="2986" spans="1:8">
      <c r="A2986">
        <v>8.2869473457930598E+17</v>
      </c>
      <c r="B2986" t="s">
        <v>5134</v>
      </c>
      <c r="C2986" t="s">
        <v>10</v>
      </c>
      <c r="D2986" t="s">
        <v>5033</v>
      </c>
      <c r="E2986" t="s">
        <v>5034</v>
      </c>
      <c r="F2986" t="s">
        <v>3242</v>
      </c>
      <c r="G2986" s="1">
        <v>42772.833275462966</v>
      </c>
      <c r="H2986" t="s">
        <v>363</v>
      </c>
    </row>
    <row r="2987" spans="1:8">
      <c r="A2987">
        <v>8.1968734543578701E+17</v>
      </c>
      <c r="B2987" t="s">
        <v>5134</v>
      </c>
      <c r="C2987" t="s">
        <v>10</v>
      </c>
      <c r="D2987" t="s">
        <v>5033</v>
      </c>
      <c r="E2987" t="s">
        <v>5035</v>
      </c>
      <c r="F2987" t="s">
        <v>265</v>
      </c>
      <c r="G2987" s="1">
        <v>42747.97761574074</v>
      </c>
      <c r="H2987" t="s">
        <v>266</v>
      </c>
    </row>
    <row r="2988" spans="1:8">
      <c r="A2988">
        <v>9.05546923536416E+17</v>
      </c>
      <c r="B2988" t="s">
        <v>5134</v>
      </c>
      <c r="C2988" t="s">
        <v>15</v>
      </c>
      <c r="D2988" t="s">
        <v>5036</v>
      </c>
      <c r="E2988" t="s">
        <v>5037</v>
      </c>
      <c r="G2988" s="1">
        <v>42984.904918981483</v>
      </c>
    </row>
    <row r="2989" spans="1:8">
      <c r="A2989">
        <v>7.7039752542556506E+17</v>
      </c>
      <c r="B2989" t="s">
        <v>5134</v>
      </c>
      <c r="C2989" t="s">
        <v>10</v>
      </c>
      <c r="D2989" t="s">
        <v>5038</v>
      </c>
      <c r="E2989" t="s">
        <v>5039</v>
      </c>
      <c r="G2989" s="1">
        <v>42611.963634259257</v>
      </c>
    </row>
    <row r="2990" spans="1:8">
      <c r="A2990">
        <v>8.9180520513784998E+17</v>
      </c>
      <c r="B2990" t="s">
        <v>5134</v>
      </c>
      <c r="C2990" t="s">
        <v>41</v>
      </c>
      <c r="D2990" t="s">
        <v>5040</v>
      </c>
      <c r="E2990" t="s">
        <v>5041</v>
      </c>
      <c r="F2990" t="s">
        <v>107</v>
      </c>
      <c r="G2990" s="1">
        <v>42946.985000000001</v>
      </c>
      <c r="H2990" t="s">
        <v>108</v>
      </c>
    </row>
    <row r="2991" spans="1:8">
      <c r="A2991">
        <v>8.5179131432058803E+17</v>
      </c>
      <c r="B2991" t="s">
        <v>5134</v>
      </c>
      <c r="C2991" t="s">
        <v>10</v>
      </c>
      <c r="D2991" t="s">
        <v>5040</v>
      </c>
      <c r="E2991" t="s">
        <v>5042</v>
      </c>
      <c r="G2991" s="1">
        <v>42836.567696759259</v>
      </c>
    </row>
    <row r="2992" spans="1:8">
      <c r="A2992">
        <v>8.5149284655742899E+17</v>
      </c>
      <c r="B2992" t="s">
        <v>5134</v>
      </c>
      <c r="C2992" t="s">
        <v>10</v>
      </c>
      <c r="D2992" t="s">
        <v>5040</v>
      </c>
      <c r="E2992" t="s">
        <v>5043</v>
      </c>
      <c r="G2992" s="1">
        <v>42835.744085648148</v>
      </c>
    </row>
    <row r="2993" spans="1:8">
      <c r="A2993">
        <v>9.0954475901367898E+17</v>
      </c>
      <c r="B2993" t="s">
        <v>5134</v>
      </c>
      <c r="C2993" t="s">
        <v>7</v>
      </c>
      <c r="D2993" t="s">
        <v>5044</v>
      </c>
      <c r="E2993" t="s">
        <v>5045</v>
      </c>
      <c r="G2993" s="1">
        <v>42995.936840277776</v>
      </c>
    </row>
    <row r="2994" spans="1:8">
      <c r="A2994">
        <v>8.1431173250829094E+17</v>
      </c>
      <c r="B2994" t="s">
        <v>5134</v>
      </c>
      <c r="C2994" t="s">
        <v>7</v>
      </c>
      <c r="D2994" t="s">
        <v>5046</v>
      </c>
      <c r="E2994" t="s">
        <v>5047</v>
      </c>
      <c r="G2994" s="1">
        <v>42733.143750000003</v>
      </c>
    </row>
    <row r="2995" spans="1:8">
      <c r="A2995">
        <v>8.1428890084797594E+17</v>
      </c>
      <c r="B2995" t="s">
        <v>5134</v>
      </c>
      <c r="C2995" t="s">
        <v>7</v>
      </c>
      <c r="D2995" t="s">
        <v>5046</v>
      </c>
      <c r="E2995" t="s">
        <v>5048</v>
      </c>
      <c r="G2995" s="1">
        <v>42733.080752314818</v>
      </c>
    </row>
    <row r="2996" spans="1:8">
      <c r="A2996">
        <v>7.4203324026168102E+17</v>
      </c>
      <c r="B2996" t="s">
        <v>5134</v>
      </c>
      <c r="C2996" t="s">
        <v>7</v>
      </c>
      <c r="D2996" t="s">
        <v>5046</v>
      </c>
      <c r="E2996" t="s">
        <v>5049</v>
      </c>
      <c r="G2996" s="1">
        <v>42533.693113425928</v>
      </c>
    </row>
    <row r="2997" spans="1:8">
      <c r="A2997">
        <v>4.3013401426844E+17</v>
      </c>
      <c r="B2997" t="s">
        <v>5134</v>
      </c>
      <c r="C2997" t="s">
        <v>7</v>
      </c>
      <c r="D2997" t="s">
        <v>5046</v>
      </c>
      <c r="E2997" t="s">
        <v>5050</v>
      </c>
      <c r="G2997" s="1">
        <v>41673.015219907407</v>
      </c>
    </row>
    <row r="2998" spans="1:8">
      <c r="A2998">
        <v>8.1941236213871398E+17</v>
      </c>
      <c r="B2998" t="s">
        <v>5134</v>
      </c>
      <c r="C2998" t="s">
        <v>10</v>
      </c>
      <c r="D2998" t="s">
        <v>5051</v>
      </c>
      <c r="E2998" t="s">
        <v>5052</v>
      </c>
      <c r="F2998" t="s">
        <v>5053</v>
      </c>
      <c r="G2998" s="1">
        <v>42747.218807870369</v>
      </c>
      <c r="H2998" t="s">
        <v>2120</v>
      </c>
    </row>
    <row r="2999" spans="1:8">
      <c r="A2999">
        <v>4.8697158088327898E+17</v>
      </c>
      <c r="B2999" t="s">
        <v>5134</v>
      </c>
      <c r="C2999" t="s">
        <v>10</v>
      </c>
      <c r="D2999" t="s">
        <v>5051</v>
      </c>
      <c r="E2999" t="s">
        <v>5054</v>
      </c>
      <c r="F2999" t="s">
        <v>5055</v>
      </c>
      <c r="G2999" s="1">
        <v>41829.857025462959</v>
      </c>
      <c r="H2999" t="s">
        <v>2120</v>
      </c>
    </row>
    <row r="3000" spans="1:8">
      <c r="A3000">
        <v>4.2639613231997299E+17</v>
      </c>
      <c r="B3000" t="s">
        <v>5134</v>
      </c>
      <c r="C3000" t="s">
        <v>10</v>
      </c>
      <c r="D3000" t="s">
        <v>5051</v>
      </c>
      <c r="E3000" t="s">
        <v>5056</v>
      </c>
      <c r="F3000" t="s">
        <v>5057</v>
      </c>
      <c r="G3000" s="1">
        <v>41662.700624999998</v>
      </c>
      <c r="H3000" t="s">
        <v>771</v>
      </c>
    </row>
    <row r="3001" spans="1:8">
      <c r="A3001">
        <v>3.9627893773280397E+17</v>
      </c>
      <c r="B3001" t="s">
        <v>5134</v>
      </c>
      <c r="C3001" t="s">
        <v>10</v>
      </c>
      <c r="D3001" t="s">
        <v>5051</v>
      </c>
      <c r="E3001" t="s">
        <v>5058</v>
      </c>
      <c r="F3001" t="s">
        <v>5059</v>
      </c>
      <c r="G3001" s="1">
        <v>41579.592997685184</v>
      </c>
      <c r="H3001" t="s">
        <v>564</v>
      </c>
    </row>
    <row r="3002" spans="1:8">
      <c r="A3002">
        <v>3.4808776285292499E+17</v>
      </c>
      <c r="B3002" t="s">
        <v>5135</v>
      </c>
      <c r="C3002" t="s">
        <v>10</v>
      </c>
      <c r="D3002" t="s">
        <v>5051</v>
      </c>
      <c r="E3002" t="s">
        <v>5060</v>
      </c>
      <c r="F3002" t="s">
        <v>5061</v>
      </c>
      <c r="G3002" s="1">
        <v>41446.610694444447</v>
      </c>
      <c r="H3002" t="s">
        <v>771</v>
      </c>
    </row>
    <row r="3003" spans="1:8">
      <c r="A3003">
        <v>6.3881701045384294E+17</v>
      </c>
      <c r="B3003" t="s">
        <v>5134</v>
      </c>
      <c r="C3003" t="s">
        <v>38</v>
      </c>
      <c r="D3003" t="s">
        <v>5062</v>
      </c>
      <c r="E3003" t="s">
        <v>5063</v>
      </c>
      <c r="G3003" s="1">
        <v>42248.870578703703</v>
      </c>
    </row>
    <row r="3004" spans="1:8">
      <c r="A3004">
        <v>5.3112469175523302E+17</v>
      </c>
      <c r="B3004" t="s">
        <v>5134</v>
      </c>
      <c r="C3004" t="s">
        <v>15</v>
      </c>
      <c r="D3004" t="s">
        <v>5062</v>
      </c>
      <c r="E3004" t="s">
        <v>5064</v>
      </c>
      <c r="G3004" s="1">
        <v>41951.696400462963</v>
      </c>
    </row>
    <row r="3005" spans="1:8">
      <c r="A3005">
        <v>8.0413673354563098E+17</v>
      </c>
      <c r="B3005" t="s">
        <v>5134</v>
      </c>
      <c r="C3005" t="s">
        <v>10</v>
      </c>
      <c r="D3005" t="s">
        <v>5065</v>
      </c>
      <c r="E3005" t="s">
        <v>5066</v>
      </c>
      <c r="G3005" s="1">
        <v>42705.066111111111</v>
      </c>
    </row>
    <row r="3006" spans="1:8">
      <c r="A3006">
        <v>7.8195015540671603E+17</v>
      </c>
      <c r="B3006" t="s">
        <v>5134</v>
      </c>
      <c r="C3006" t="s">
        <v>10</v>
      </c>
      <c r="D3006" t="s">
        <v>5067</v>
      </c>
      <c r="E3006" t="s">
        <v>5068</v>
      </c>
      <c r="F3006" t="s">
        <v>5069</v>
      </c>
      <c r="G3006" s="1">
        <v>42643.842812499999</v>
      </c>
      <c r="H3006" t="s">
        <v>5070</v>
      </c>
    </row>
    <row r="3007" spans="1:8">
      <c r="A3007">
        <v>7.4497499945109901E+17</v>
      </c>
      <c r="B3007" t="s">
        <v>5135</v>
      </c>
      <c r="C3007" t="s">
        <v>41</v>
      </c>
      <c r="D3007" t="s">
        <v>5067</v>
      </c>
      <c r="E3007" t="s">
        <v>5071</v>
      </c>
      <c r="G3007" s="1">
        <v>42541.81082175926</v>
      </c>
    </row>
    <row r="3008" spans="1:8">
      <c r="A3008">
        <v>8.5181639512581696E+17</v>
      </c>
      <c r="B3008" t="s">
        <v>5134</v>
      </c>
      <c r="C3008" t="s">
        <v>10</v>
      </c>
      <c r="D3008" t="s">
        <v>5072</v>
      </c>
      <c r="E3008" t="s">
        <v>5073</v>
      </c>
      <c r="F3008" t="s">
        <v>2606</v>
      </c>
      <c r="G3008" s="1">
        <v>42836.63690972222</v>
      </c>
      <c r="H3008" t="s">
        <v>2607</v>
      </c>
    </row>
    <row r="3009" spans="1:8">
      <c r="A3009">
        <v>7.4633434227254797E+17</v>
      </c>
      <c r="B3009" t="s">
        <v>5134</v>
      </c>
      <c r="C3009" t="s">
        <v>7</v>
      </c>
      <c r="D3009" t="s">
        <v>5074</v>
      </c>
      <c r="E3009" t="s">
        <v>5075</v>
      </c>
      <c r="G3009" s="1">
        <v>42545.561898148146</v>
      </c>
    </row>
    <row r="3010" spans="1:8">
      <c r="A3010">
        <v>7.4633255791496294E+17</v>
      </c>
      <c r="B3010" t="s">
        <v>5134</v>
      </c>
      <c r="C3010" t="s">
        <v>7</v>
      </c>
      <c r="D3010" t="s">
        <v>5074</v>
      </c>
      <c r="E3010" t="s">
        <v>5076</v>
      </c>
      <c r="G3010" s="1">
        <v>42545.556967592594</v>
      </c>
    </row>
    <row r="3011" spans="1:8">
      <c r="A3011">
        <v>7.4633253244720704E+17</v>
      </c>
      <c r="B3011" t="s">
        <v>5134</v>
      </c>
      <c r="C3011" t="s">
        <v>7</v>
      </c>
      <c r="D3011" t="s">
        <v>5074</v>
      </c>
      <c r="E3011" t="s">
        <v>5077</v>
      </c>
      <c r="G3011" s="1">
        <v>42545.556898148148</v>
      </c>
    </row>
    <row r="3012" spans="1:8">
      <c r="A3012">
        <v>7.4633251527567706E+17</v>
      </c>
      <c r="B3012" t="s">
        <v>5134</v>
      </c>
      <c r="C3012" t="s">
        <v>7</v>
      </c>
      <c r="D3012" t="s">
        <v>5074</v>
      </c>
      <c r="E3012" t="s">
        <v>5078</v>
      </c>
      <c r="G3012" s="1">
        <v>42545.556851851848</v>
      </c>
    </row>
    <row r="3013" spans="1:8">
      <c r="A3013">
        <v>7.4633222965201306E+17</v>
      </c>
      <c r="B3013" t="s">
        <v>5134</v>
      </c>
      <c r="C3013" t="s">
        <v>7</v>
      </c>
      <c r="D3013" t="s">
        <v>5074</v>
      </c>
      <c r="E3013" t="s">
        <v>5079</v>
      </c>
      <c r="G3013" s="1">
        <v>42545.556064814817</v>
      </c>
    </row>
    <row r="3014" spans="1:8">
      <c r="A3014">
        <v>6.7274391696211904E+17</v>
      </c>
      <c r="B3014" t="s">
        <v>5134</v>
      </c>
      <c r="C3014" t="s">
        <v>10</v>
      </c>
      <c r="D3014" t="s">
        <v>5074</v>
      </c>
      <c r="E3014" t="s">
        <v>5080</v>
      </c>
      <c r="G3014" s="1">
        <v>42342.491006944445</v>
      </c>
    </row>
    <row r="3015" spans="1:8">
      <c r="A3015">
        <v>8.2251148287726298E+17</v>
      </c>
      <c r="B3015" t="s">
        <v>5134</v>
      </c>
      <c r="C3015" t="s">
        <v>38</v>
      </c>
      <c r="D3015" t="s">
        <v>5081</v>
      </c>
      <c r="E3015" t="s">
        <v>5082</v>
      </c>
      <c r="G3015" s="1">
        <v>42755.770752314813</v>
      </c>
    </row>
    <row r="3016" spans="1:8">
      <c r="A3016">
        <v>7.5043064733685696E+17</v>
      </c>
      <c r="B3016" t="s">
        <v>5134</v>
      </c>
      <c r="C3016" t="s">
        <v>38</v>
      </c>
      <c r="D3016" t="s">
        <v>5081</v>
      </c>
      <c r="E3016" t="s">
        <v>5083</v>
      </c>
      <c r="G3016" s="1">
        <v>42556.865543981483</v>
      </c>
    </row>
    <row r="3017" spans="1:8">
      <c r="A3017">
        <v>5.0727898323106598E+17</v>
      </c>
      <c r="B3017" t="s">
        <v>5134</v>
      </c>
      <c r="C3017" t="s">
        <v>38</v>
      </c>
      <c r="D3017" t="s">
        <v>5084</v>
      </c>
      <c r="E3017" t="s">
        <v>5085</v>
      </c>
      <c r="G3017" s="1">
        <v>41885.894780092596</v>
      </c>
    </row>
    <row r="3018" spans="1:8">
      <c r="A3018">
        <v>9.0538408965776102E+17</v>
      </c>
      <c r="B3018" t="s">
        <v>5134</v>
      </c>
      <c r="C3018" t="s">
        <v>18</v>
      </c>
      <c r="D3018" t="s">
        <v>5086</v>
      </c>
      <c r="E3018" t="s">
        <v>5087</v>
      </c>
      <c r="G3018" s="1">
        <v>42984.455578703702</v>
      </c>
    </row>
    <row r="3019" spans="1:8">
      <c r="A3019">
        <v>8.5610924609789504E+17</v>
      </c>
      <c r="B3019" t="s">
        <v>5134</v>
      </c>
      <c r="C3019" t="s">
        <v>7</v>
      </c>
      <c r="D3019" t="s">
        <v>5088</v>
      </c>
      <c r="E3019" t="s">
        <v>5089</v>
      </c>
      <c r="G3019" s="1">
        <v>42848.482916666668</v>
      </c>
    </row>
    <row r="3020" spans="1:8">
      <c r="A3020">
        <v>8.6567320946239002E+17</v>
      </c>
      <c r="B3020" t="s">
        <v>5135</v>
      </c>
      <c r="C3020" t="s">
        <v>18</v>
      </c>
      <c r="D3020" t="s">
        <v>5090</v>
      </c>
      <c r="E3020" t="s">
        <v>5091</v>
      </c>
      <c r="F3020" t="s">
        <v>3317</v>
      </c>
      <c r="G3020" s="1">
        <v>42874.874432870369</v>
      </c>
      <c r="H3020" t="s">
        <v>708</v>
      </c>
    </row>
    <row r="3021" spans="1:8">
      <c r="A3021">
        <v>4.59691076828536E+17</v>
      </c>
      <c r="B3021" t="s">
        <v>5134</v>
      </c>
      <c r="C3021" t="s">
        <v>10</v>
      </c>
      <c r="D3021" t="s">
        <v>5092</v>
      </c>
      <c r="E3021" t="s">
        <v>5093</v>
      </c>
      <c r="G3021" s="1">
        <v>41754.577175925922</v>
      </c>
    </row>
    <row r="3022" spans="1:8">
      <c r="A3022">
        <v>9.2762227351059597E+17</v>
      </c>
      <c r="B3022" t="s">
        <v>5134</v>
      </c>
      <c r="C3022" t="s">
        <v>7</v>
      </c>
      <c r="D3022" t="s">
        <v>5094</v>
      </c>
      <c r="E3022" t="s">
        <v>5095</v>
      </c>
      <c r="G3022" s="1">
        <v>43045.821284722224</v>
      </c>
    </row>
    <row r="3023" spans="1:8">
      <c r="A3023">
        <v>9.2683727603798797E+17</v>
      </c>
      <c r="B3023" t="s">
        <v>5134</v>
      </c>
      <c r="C3023" t="s">
        <v>18</v>
      </c>
      <c r="D3023" t="s">
        <v>5096</v>
      </c>
      <c r="E3023" t="s">
        <v>5097</v>
      </c>
      <c r="F3023" t="s">
        <v>5098</v>
      </c>
      <c r="G3023" s="1">
        <v>43043.655104166668</v>
      </c>
      <c r="H3023" t="s">
        <v>5099</v>
      </c>
    </row>
    <row r="3024" spans="1:8">
      <c r="A3024">
        <v>7.4274557917279398E+17</v>
      </c>
      <c r="B3024" t="s">
        <v>5134</v>
      </c>
      <c r="C3024" t="s">
        <v>15</v>
      </c>
      <c r="D3024" t="s">
        <v>5096</v>
      </c>
      <c r="E3024" t="s">
        <v>5100</v>
      </c>
      <c r="F3024" t="s">
        <v>5101</v>
      </c>
      <c r="G3024" s="1">
        <v>42535.658796296295</v>
      </c>
      <c r="H3024" t="s">
        <v>5102</v>
      </c>
    </row>
    <row r="3025" spans="1:8">
      <c r="A3025">
        <v>7.2932256698945498E+17</v>
      </c>
      <c r="B3025" t="s">
        <v>5134</v>
      </c>
      <c r="C3025" t="s">
        <v>18</v>
      </c>
      <c r="D3025" t="s">
        <v>5103</v>
      </c>
      <c r="E3025" t="s">
        <v>5104</v>
      </c>
      <c r="F3025" t="s">
        <v>5105</v>
      </c>
      <c r="G3025" s="1">
        <v>42498.618333333332</v>
      </c>
      <c r="H3025" t="s">
        <v>5106</v>
      </c>
    </row>
    <row r="3026" spans="1:8">
      <c r="A3026">
        <v>8.92811953705504E+17</v>
      </c>
      <c r="B3026" t="s">
        <v>5135</v>
      </c>
      <c r="C3026" t="s">
        <v>10</v>
      </c>
      <c r="D3026" t="s">
        <v>5107</v>
      </c>
      <c r="E3026" t="s">
        <v>5108</v>
      </c>
      <c r="G3026" s="1">
        <v>42949.763101851851</v>
      </c>
    </row>
    <row r="3027" spans="1:8">
      <c r="A3027">
        <v>8.8604703003191194E+17</v>
      </c>
      <c r="B3027" t="s">
        <v>5134</v>
      </c>
      <c r="C3027" t="s">
        <v>41</v>
      </c>
      <c r="D3027" t="s">
        <v>5109</v>
      </c>
      <c r="E3027" t="s">
        <v>5110</v>
      </c>
      <c r="G3027" s="1">
        <v>42931.095462962963</v>
      </c>
    </row>
    <row r="3028" spans="1:8">
      <c r="A3028">
        <v>8.5163101510583501E+17</v>
      </c>
      <c r="B3028" t="s">
        <v>5134</v>
      </c>
      <c r="C3028" t="s">
        <v>10</v>
      </c>
      <c r="D3028" t="s">
        <v>5111</v>
      </c>
      <c r="E3028" t="s">
        <v>498</v>
      </c>
      <c r="G3028" s="1">
        <v>42836.125358796293</v>
      </c>
    </row>
    <row r="3029" spans="1:8">
      <c r="A3029">
        <v>7.8421046257760998E+17</v>
      </c>
      <c r="B3029" t="s">
        <v>5134</v>
      </c>
      <c r="C3029" t="s">
        <v>10</v>
      </c>
      <c r="D3029" t="s">
        <v>5112</v>
      </c>
      <c r="E3029" t="s">
        <v>5113</v>
      </c>
      <c r="G3029" s="1">
        <v>42650.080069444448</v>
      </c>
    </row>
    <row r="3030" spans="1:8">
      <c r="A3030">
        <v>7.6975417417093094E+17</v>
      </c>
      <c r="B3030" t="s">
        <v>5135</v>
      </c>
      <c r="C3030" t="s">
        <v>41</v>
      </c>
      <c r="D3030" t="s">
        <v>5112</v>
      </c>
      <c r="E3030" t="s">
        <v>5114</v>
      </c>
      <c r="F3030" t="s">
        <v>2248</v>
      </c>
      <c r="G3030" s="1">
        <v>42610.188321759262</v>
      </c>
      <c r="H3030" t="s">
        <v>2249</v>
      </c>
    </row>
    <row r="3031" spans="1:8">
      <c r="A3031">
        <v>5.2601250263600301E+17</v>
      </c>
      <c r="B3031" t="s">
        <v>5134</v>
      </c>
      <c r="C3031" t="s">
        <v>10</v>
      </c>
      <c r="D3031" t="s">
        <v>5112</v>
      </c>
      <c r="E3031" t="s">
        <v>5115</v>
      </c>
      <c r="G3031" s="1">
        <v>41937.589444444442</v>
      </c>
    </row>
    <row r="3032" spans="1:8">
      <c r="A3032">
        <v>3.99934514862256E+17</v>
      </c>
      <c r="B3032" t="s">
        <v>5134</v>
      </c>
      <c r="C3032" t="s">
        <v>10</v>
      </c>
      <c r="D3032" t="s">
        <v>5112</v>
      </c>
      <c r="E3032" t="s">
        <v>5116</v>
      </c>
      <c r="F3032" t="s">
        <v>5117</v>
      </c>
      <c r="G3032" s="1">
        <v>41589.680474537039</v>
      </c>
      <c r="H3032" t="s">
        <v>5118</v>
      </c>
    </row>
    <row r="3033" spans="1:8">
      <c r="A3033">
        <v>1.87609541381332E+17</v>
      </c>
      <c r="B3033" t="s">
        <v>5134</v>
      </c>
      <c r="C3033" t="s">
        <v>10</v>
      </c>
      <c r="D3033" t="s">
        <v>5112</v>
      </c>
      <c r="E3033" t="s">
        <v>5119</v>
      </c>
      <c r="G3033" s="1">
        <v>41003.77516203704</v>
      </c>
    </row>
    <row r="3034" spans="1:8">
      <c r="A3034">
        <v>8.5160254758450304E+17</v>
      </c>
      <c r="B3034" t="s">
        <v>5134</v>
      </c>
      <c r="C3034" t="s">
        <v>10</v>
      </c>
      <c r="D3034" t="s">
        <v>5120</v>
      </c>
      <c r="E3034" t="s">
        <v>5121</v>
      </c>
      <c r="G3034" s="1">
        <v>42836.046805555554</v>
      </c>
    </row>
    <row r="3035" spans="1:8">
      <c r="A3035">
        <v>7.4681732517793306E+17</v>
      </c>
      <c r="B3035" t="s">
        <v>5134</v>
      </c>
      <c r="C3035" t="s">
        <v>10</v>
      </c>
      <c r="D3035" t="s">
        <v>5122</v>
      </c>
      <c r="E3035" t="s">
        <v>5123</v>
      </c>
      <c r="G3035" s="1">
        <v>42546.894675925927</v>
      </c>
    </row>
    <row r="3036" spans="1:8">
      <c r="A3036">
        <v>8.5151356390243098E+17</v>
      </c>
      <c r="B3036" t="s">
        <v>5134</v>
      </c>
      <c r="C3036" t="s">
        <v>10</v>
      </c>
      <c r="D3036" t="s">
        <v>5124</v>
      </c>
      <c r="E3036" t="s">
        <v>5125</v>
      </c>
      <c r="G3036" s="1">
        <v>42835.801249999997</v>
      </c>
    </row>
    <row r="3037" spans="1:8">
      <c r="A3037">
        <v>9.2808789016419904E+17</v>
      </c>
      <c r="B3037" t="s">
        <v>5134</v>
      </c>
      <c r="C3037" t="s">
        <v>10</v>
      </c>
      <c r="D3037" t="s">
        <v>5126</v>
      </c>
      <c r="E3037" t="s">
        <v>5127</v>
      </c>
      <c r="G3037" s="1">
        <v>43047.106134259258</v>
      </c>
    </row>
    <row r="3038" spans="1:8">
      <c r="A3038">
        <v>9.1848402805904102E+17</v>
      </c>
      <c r="B3038" t="s">
        <v>5135</v>
      </c>
      <c r="C3038" t="s">
        <v>15</v>
      </c>
      <c r="D3038" t="s">
        <v>5126</v>
      </c>
      <c r="E3038" t="s">
        <v>5128</v>
      </c>
      <c r="G3038" s="1">
        <v>43020.604525462964</v>
      </c>
    </row>
    <row r="3039" spans="1:8">
      <c r="A3039">
        <v>8.90407605914304E+17</v>
      </c>
      <c r="B3039" t="s">
        <v>5134</v>
      </c>
      <c r="C3039" t="s">
        <v>15</v>
      </c>
      <c r="D3039" t="s">
        <v>5126</v>
      </c>
      <c r="E3039" t="e">
        <f>SouthwestAir - Still pretty concerned about your inability to easily upgrade to biz select - would like to speak to someone</f>
        <v>#NAME?</v>
      </c>
      <c r="F3039" t="s">
        <v>279</v>
      </c>
      <c r="G3039" s="1">
        <v>42943.12835648148</v>
      </c>
      <c r="H3039" t="s">
        <v>280</v>
      </c>
    </row>
    <row r="3040" spans="1:8">
      <c r="A3040">
        <v>8.1777706456451802E+17</v>
      </c>
      <c r="B3040" t="s">
        <v>5135</v>
      </c>
      <c r="C3040" t="s">
        <v>18</v>
      </c>
      <c r="D3040" t="s">
        <v>5126</v>
      </c>
      <c r="E3040" t="s">
        <v>5129</v>
      </c>
      <c r="F3040" t="s">
        <v>279</v>
      </c>
      <c r="G3040" s="1">
        <v>42742.706250000003</v>
      </c>
      <c r="H3040" t="s">
        <v>280</v>
      </c>
    </row>
    <row r="3041" spans="1:8">
      <c r="A3041">
        <v>8.0852754078465997E+17</v>
      </c>
      <c r="B3041" t="s">
        <v>5135</v>
      </c>
      <c r="C3041" t="s">
        <v>18</v>
      </c>
      <c r="D3041" t="s">
        <v>5126</v>
      </c>
      <c r="E3041" t="s">
        <v>5130</v>
      </c>
      <c r="F3041" t="s">
        <v>1545</v>
      </c>
      <c r="G3041" s="1">
        <v>42717.182430555556</v>
      </c>
      <c r="H3041" t="s">
        <v>280</v>
      </c>
    </row>
    <row r="3042" spans="1:8">
      <c r="A3042">
        <v>8.0806100507066701E+17</v>
      </c>
      <c r="B3042" t="s">
        <v>5135</v>
      </c>
      <c r="C3042" t="s">
        <v>15</v>
      </c>
      <c r="D3042" t="s">
        <v>5126</v>
      </c>
      <c r="E3042" t="s">
        <v>5131</v>
      </c>
      <c r="G3042" s="1">
        <v>42715.89503472222</v>
      </c>
    </row>
    <row r="3043" spans="1:8">
      <c r="A3043">
        <v>4.3346099270230797E+17</v>
      </c>
      <c r="B3043" t="s">
        <v>5135</v>
      </c>
      <c r="C3043" t="s">
        <v>7</v>
      </c>
      <c r="D3043" t="s">
        <v>5126</v>
      </c>
      <c r="E3043" t="s">
        <v>5132</v>
      </c>
      <c r="G3043" s="1">
        <v>41682.195925925924</v>
      </c>
    </row>
    <row r="3044" spans="1:8">
      <c r="A3044">
        <v>4.2332257389235398E+17</v>
      </c>
      <c r="B3044" t="s">
        <v>5135</v>
      </c>
      <c r="C3044" t="s">
        <v>15</v>
      </c>
      <c r="D3044" t="s">
        <v>5126</v>
      </c>
      <c r="E3044" t="s">
        <v>5133</v>
      </c>
      <c r="G3044" s="1">
        <v>41654.219224537039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parsed_tweet_0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Changze Han</dc:creator>
  <cp:lastModifiedBy>Changze Han</cp:lastModifiedBy>
  <dcterms:created xsi:type="dcterms:W3CDTF">2020-05-06T23:44:16Z</dcterms:created>
  <dcterms:modified xsi:type="dcterms:W3CDTF">2020-05-06T23:45:49Z</dcterms:modified>
</cp:coreProperties>
</file>