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ason " sheetId="1" r:id="rId4"/>
    <sheet state="visible" name="Premier" sheetId="2" r:id="rId5"/>
    <sheet state="visible" name="Master" sheetId="3" r:id="rId6"/>
    <sheet state="visible" name="Elite" sheetId="4" r:id="rId7"/>
    <sheet state="visible" name="Veteran" sheetId="5" r:id="rId8"/>
    <sheet state="visible" name="Rival" sheetId="6" r:id="rId9"/>
    <sheet state="visible" name="Challenger" sheetId="7" r:id="rId10"/>
    <sheet state="visible" name="Prospect" sheetId="8" r:id="rId11"/>
    <sheet state="hidden" name="Contender" sheetId="9" r:id="rId12"/>
    <sheet state="visible" name="Amateur" sheetId="10" r:id="rId13"/>
    <sheet state="visible" name="Planning" sheetId="11" r:id="rId14"/>
    <sheet state="hidden" name="Imports" sheetId="12" r:id="rId15"/>
  </sheets>
  <definedNames/>
  <calcPr/>
</workbook>
</file>

<file path=xl/sharedStrings.xml><?xml version="1.0" encoding="utf-8"?>
<sst xmlns="http://schemas.openxmlformats.org/spreadsheetml/2006/main" count="2" uniqueCount="2">
  <si>
    <t>Planning Sheet</t>
  </si>
  <si>
    <t>1EYQ-vS3X0Yd9rUjuGQez_3JQTwWEc4difiQQfmqTKdQ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</si>
</sst>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mmm d"/>
    <numFmt numFmtId="167" formatCode="mmmm&quot; &quot;d"/>
  </numFmts>
  <fonts count="35">
    <font>
      <sz val="10.0"/>
      <color rgb="FF000000"/>
      <name val="Arial"/>
      <scheme val="minor"/>
    </font>
    <font>
      <color theme="1"/>
      <name val="Arial"/>
    </font>
    <font>
      <b/>
      <u/>
      <color rgb="FFFFFFFF"/>
      <name val="Arial"/>
    </font>
    <font>
      <b/>
      <u/>
      <color rgb="FFFFFFFF"/>
      <name val="Arial"/>
    </font>
    <font>
      <b/>
      <u/>
      <color rgb="FFFFFFFF"/>
      <name val="Arial"/>
    </font>
    <font>
      <b/>
      <u/>
      <color rgb="FFFFFFFF"/>
      <name val="Arial"/>
    </font>
    <font/>
    <font>
      <b/>
      <u/>
      <color rgb="FFFFFFFF"/>
      <name val="Arial"/>
    </font>
    <font>
      <b/>
      <u/>
      <color rgb="FFFFFFFF"/>
      <name val="Arial"/>
    </font>
    <font>
      <b/>
      <u/>
      <color rgb="FFFFFFFF"/>
      <name val="Arial"/>
    </font>
    <font>
      <sz val="24.0"/>
      <color rgb="FFFF00FF"/>
      <name val="Arial"/>
    </font>
    <font>
      <sz val="9.0"/>
      <color rgb="FFFFFFFF"/>
      <name val="Arial"/>
    </font>
    <font>
      <color rgb="FF000000"/>
      <name val="Arial"/>
    </font>
    <font>
      <b/>
      <color rgb="FFFFFFFF"/>
      <name val="Arial"/>
    </font>
    <font>
      <color rgb="FFFFFFFF"/>
      <name val="Arial"/>
    </font>
    <font>
      <sz val="24.0"/>
      <color rgb="FF8E7CC3"/>
      <name val="Arial"/>
    </font>
    <font>
      <sz val="24.0"/>
      <color rgb="FF6D9EEB"/>
      <name val="Arial"/>
    </font>
    <font>
      <b/>
      <sz val="18.0"/>
      <color rgb="FFFFD966"/>
      <name val="Arial"/>
    </font>
    <font>
      <b/>
      <sz val="14.0"/>
      <color rgb="FFCCCCCC"/>
      <name val="Arial"/>
    </font>
    <font>
      <b/>
      <sz val="14.0"/>
      <color rgb="FFF6B26B"/>
      <name val="Arial"/>
    </font>
    <font>
      <b/>
      <sz val="14.0"/>
      <color rgb="FFD2B48C"/>
      <name val="Arial"/>
    </font>
    <font>
      <b/>
      <sz val="14.0"/>
      <color rgb="FF6D9EEB"/>
      <name val="Arial"/>
    </font>
    <font>
      <b/>
      <sz val="18.0"/>
      <color rgb="FF8E7CC3"/>
      <name val="Arial"/>
    </font>
    <font>
      <sz val="24.0"/>
      <color rgb="FFF3F3F3"/>
      <name val="Arial"/>
    </font>
    <font>
      <sz val="24.0"/>
      <color rgb="FF33FFDA"/>
      <name val="Arial"/>
    </font>
    <font>
      <color theme="1"/>
      <name val="Arial"/>
      <scheme val="minor"/>
    </font>
    <font>
      <b/>
      <sz val="18.0"/>
      <color rgb="FFFFFFFF"/>
      <name val="Arial"/>
    </font>
    <font>
      <b/>
      <sz val="14.0"/>
      <color rgb="FFFFFFFF"/>
      <name val="Arial"/>
    </font>
    <font>
      <sz val="24.0"/>
      <color rgb="FF93C47D"/>
      <name val="Arial"/>
    </font>
    <font>
      <sz val="24.0"/>
      <color rgb="FFFFD966"/>
      <name val="Arial"/>
    </font>
    <font>
      <sz val="24.0"/>
      <color rgb="FFF6B26B"/>
      <name val="Arial"/>
    </font>
    <font>
      <sz val="24.0"/>
      <color rgb="FFCC4125"/>
      <name val="Arial"/>
    </font>
    <font>
      <sz val="24.0"/>
      <color rgb="FFF4C7C3"/>
      <name val="Arial"/>
    </font>
    <font>
      <b/>
      <color theme="1"/>
      <name val="Arial"/>
    </font>
    <font>
      <color rgb="FFFFFFFF"/>
      <name val="Arial"/>
      <scheme val="minor"/>
    </font>
  </fonts>
  <fills count="2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33FFDA"/>
        <bgColor rgb="FF33FFDA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4C7C3"/>
        <bgColor rgb="FFF4C7C3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3A9A9"/>
        <bgColor rgb="FFF3A9A9"/>
      </patternFill>
    </fill>
    <fill>
      <patternFill patternType="solid">
        <fgColor rgb="FFE06666"/>
        <bgColor rgb="FFE06666"/>
      </patternFill>
    </fill>
    <fill>
      <patternFill patternType="solid">
        <fgColor rgb="FFD600D6"/>
        <bgColor rgb="FFD600D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666666"/>
      </right>
    </border>
    <border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Font="1"/>
    <xf borderId="0" fillId="2" fontId="1" numFmtId="0" xfId="0" applyAlignment="1" applyFont="1">
      <alignment vertical="bottom"/>
    </xf>
    <xf borderId="0" fillId="2" fontId="4" numFmtId="0" xfId="0" applyAlignment="1" applyFont="1">
      <alignment horizontal="center" vertical="bottom"/>
    </xf>
    <xf borderId="1" fillId="3" fontId="1" numFmtId="164" xfId="0" applyAlignment="1" applyBorder="1" applyFill="1" applyFont="1" applyNumberFormat="1">
      <alignment vertical="bottom"/>
    </xf>
    <xf borderId="1" fillId="3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4" fontId="1" numFmtId="164" xfId="0" applyAlignment="1" applyBorder="1" applyFill="1" applyFont="1" applyNumberFormat="1">
      <alignment vertical="bottom"/>
    </xf>
    <xf borderId="1" fillId="4" fontId="1" numFmtId="0" xfId="0" applyAlignment="1" applyBorder="1" applyFont="1">
      <alignment vertical="bottom"/>
    </xf>
    <xf borderId="1" fillId="2" fontId="1" numFmtId="0" xfId="0" applyBorder="1" applyFont="1"/>
    <xf borderId="1" fillId="5" fontId="1" numFmtId="0" xfId="0" applyAlignment="1" applyBorder="1" applyFill="1" applyFont="1">
      <alignment vertical="bottom"/>
    </xf>
    <xf borderId="1" fillId="6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Border="1" applyFont="1"/>
    <xf borderId="2" fillId="5" fontId="1" numFmtId="0" xfId="0" applyAlignment="1" applyBorder="1" applyFont="1">
      <alignment vertical="bottom"/>
    </xf>
    <xf borderId="2" fillId="6" fontId="1" numFmtId="0" xfId="0" applyAlignment="1" applyBorder="1" applyFont="1">
      <alignment vertical="bottom"/>
    </xf>
    <xf borderId="1" fillId="2" fontId="5" numFmtId="164" xfId="0" applyAlignment="1" applyBorder="1" applyFont="1" applyNumberFormat="1">
      <alignment horizontal="center" vertical="bottom"/>
    </xf>
    <xf borderId="1" fillId="0" fontId="6" numFmtId="0" xfId="0" applyBorder="1" applyFont="1"/>
    <xf borderId="0" fillId="4" fontId="1" numFmtId="164" xfId="0" applyAlignment="1" applyFont="1" applyNumberFormat="1">
      <alignment vertical="bottom"/>
    </xf>
    <xf borderId="0" fillId="4" fontId="1" numFmtId="0" xfId="0" applyAlignment="1" applyFont="1">
      <alignment vertical="bottom"/>
    </xf>
    <xf borderId="1" fillId="2" fontId="7" numFmtId="0" xfId="0" applyAlignment="1" applyBorder="1" applyFont="1">
      <alignment horizontal="center" vertical="bottom"/>
    </xf>
    <xf borderId="0" fillId="3" fontId="1" numFmtId="0" xfId="0" applyAlignment="1" applyFont="1">
      <alignment vertical="bottom"/>
    </xf>
    <xf borderId="2" fillId="2" fontId="1" numFmtId="164" xfId="0" applyAlignment="1" applyBorder="1" applyFont="1" applyNumberFormat="1">
      <alignment vertical="bottom"/>
    </xf>
    <xf borderId="2" fillId="2" fontId="1" numFmtId="0" xfId="0" applyAlignment="1" applyBorder="1" applyFont="1">
      <alignment vertical="bottom"/>
    </xf>
    <xf borderId="2" fillId="2" fontId="8" numFmtId="0" xfId="0" applyAlignment="1" applyBorder="1" applyFont="1">
      <alignment horizontal="center" vertical="bottom"/>
    </xf>
    <xf borderId="2" fillId="0" fontId="6" numFmtId="0" xfId="0" applyBorder="1" applyFont="1"/>
    <xf borderId="1" fillId="2" fontId="1" numFmtId="164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2" fillId="2" fontId="9" numFmtId="164" xfId="0" applyAlignment="1" applyBorder="1" applyFont="1" applyNumberFormat="1">
      <alignment horizontal="center" vertical="bottom"/>
    </xf>
    <xf borderId="1" fillId="7" fontId="1" numFmtId="0" xfId="0" applyAlignment="1" applyBorder="1" applyFill="1" applyFont="1">
      <alignment vertical="bottom"/>
    </xf>
    <xf borderId="1" fillId="8" fontId="1" numFmtId="0" xfId="0" applyAlignment="1" applyBorder="1" applyFill="1" applyFont="1">
      <alignment vertical="bottom"/>
    </xf>
    <xf borderId="1" fillId="9" fontId="1" numFmtId="164" xfId="0" applyAlignment="1" applyBorder="1" applyFill="1" applyFont="1" applyNumberFormat="1">
      <alignment vertical="bottom"/>
    </xf>
    <xf borderId="1" fillId="9" fontId="1" numFmtId="0" xfId="0" applyAlignment="1" applyBorder="1" applyFont="1">
      <alignment vertical="bottom"/>
    </xf>
    <xf borderId="1" fillId="10" fontId="1" numFmtId="164" xfId="0" applyAlignment="1" applyBorder="1" applyFill="1" applyFont="1" applyNumberFormat="1">
      <alignment vertical="bottom"/>
    </xf>
    <xf borderId="1" fillId="10" fontId="1" numFmtId="0" xfId="0" applyAlignment="1" applyBorder="1" applyFont="1">
      <alignment vertical="bottom"/>
    </xf>
    <xf borderId="2" fillId="7" fontId="1" numFmtId="0" xfId="0" applyAlignment="1" applyBorder="1" applyFont="1">
      <alignment vertical="bottom"/>
    </xf>
    <xf borderId="2" fillId="8" fontId="1" numFmtId="0" xfId="0" applyAlignment="1" applyBorder="1" applyFont="1">
      <alignment vertical="bottom"/>
    </xf>
    <xf borderId="0" fillId="9" fontId="1" numFmtId="164" xfId="0" applyAlignment="1" applyFont="1" applyNumberFormat="1">
      <alignment vertical="bottom"/>
    </xf>
    <xf borderId="0" fillId="9" fontId="1" numFmtId="0" xfId="0" applyAlignment="1" applyFont="1">
      <alignment vertical="bottom"/>
    </xf>
    <xf borderId="0" fillId="10" fontId="1" numFmtId="164" xfId="0" applyAlignment="1" applyFont="1" applyNumberFormat="1">
      <alignment vertical="bottom"/>
    </xf>
    <xf borderId="0" fillId="1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3" fillId="7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3" fillId="8" fontId="1" numFmtId="0" xfId="0" applyAlignment="1" applyBorder="1" applyFont="1">
      <alignment vertical="bottom"/>
    </xf>
    <xf borderId="0" fillId="2" fontId="10" numFmtId="0" xfId="0" applyAlignment="1" applyFont="1">
      <alignment horizontal="center" vertical="bottom"/>
    </xf>
    <xf borderId="0" fillId="11" fontId="1" numFmtId="0" xfId="0" applyAlignment="1" applyFill="1" applyFont="1">
      <alignment horizontal="center" vertical="bottom"/>
    </xf>
    <xf borderId="0" fillId="12" fontId="1" numFmtId="0" xfId="0" applyAlignment="1" applyFill="1" applyFont="1">
      <alignment horizontal="center" vertical="bottom"/>
    </xf>
    <xf borderId="0" fillId="2" fontId="11" numFmtId="0" xfId="0" applyAlignment="1" applyFont="1">
      <alignment horizontal="center" vertical="bottom"/>
    </xf>
    <xf borderId="0" fillId="13" fontId="1" numFmtId="0" xfId="0" applyAlignment="1" applyFill="1" applyFont="1">
      <alignment horizontal="center" vertical="bottom"/>
    </xf>
    <xf borderId="0" fillId="14" fontId="12" numFmtId="0" xfId="0" applyAlignment="1" applyFill="1" applyFont="1">
      <alignment horizontal="center" vertical="bottom"/>
    </xf>
    <xf borderId="4" fillId="2" fontId="13" numFmtId="0" xfId="0" applyAlignment="1" applyBorder="1" applyFont="1">
      <alignment horizontal="center" vertical="bottom"/>
    </xf>
    <xf borderId="0" fillId="2" fontId="12" numFmtId="0" xfId="0" applyAlignment="1" applyFont="1">
      <alignment vertical="bottom"/>
    </xf>
    <xf borderId="0" fillId="2" fontId="14" numFmtId="0" xfId="0" applyAlignment="1" applyFont="1">
      <alignment horizontal="center" vertical="bottom"/>
    </xf>
    <xf borderId="5" fillId="11" fontId="1" numFmtId="0" xfId="0" applyAlignment="1" applyBorder="1" applyFont="1">
      <alignment horizontal="center" vertical="bottom"/>
    </xf>
    <xf borderId="5" fillId="11" fontId="1" numFmtId="165" xfId="0" applyAlignment="1" applyBorder="1" applyFont="1" applyNumberFormat="1">
      <alignment horizontal="center" vertical="bottom"/>
    </xf>
    <xf borderId="5" fillId="11" fontId="1" numFmtId="0" xfId="0" applyAlignment="1" applyBorder="1" applyFont="1">
      <alignment horizontal="center" vertical="bottom"/>
    </xf>
    <xf borderId="0" fillId="2" fontId="14" numFmtId="14" xfId="0" applyAlignment="1" applyFont="1" applyNumberFormat="1">
      <alignment horizontal="center" vertical="bottom"/>
    </xf>
    <xf borderId="5" fillId="12" fontId="1" numFmtId="0" xfId="0" applyAlignment="1" applyBorder="1" applyFont="1">
      <alignment horizontal="center" vertical="bottom"/>
    </xf>
    <xf borderId="5" fillId="12" fontId="1" numFmtId="165" xfId="0" applyAlignment="1" applyBorder="1" applyFont="1" applyNumberFormat="1">
      <alignment horizontal="center" vertical="bottom"/>
    </xf>
    <xf borderId="5" fillId="12" fontId="1" numFmtId="0" xfId="0" applyAlignment="1" applyBorder="1" applyFont="1">
      <alignment horizontal="center" vertical="bottom"/>
    </xf>
    <xf borderId="5" fillId="12" fontId="1" numFmtId="14" xfId="0" applyAlignment="1" applyBorder="1" applyFont="1" applyNumberFormat="1">
      <alignment horizontal="center" vertical="bottom"/>
    </xf>
    <xf borderId="5" fillId="13" fontId="1" numFmtId="0" xfId="0" applyAlignment="1" applyBorder="1" applyFont="1">
      <alignment horizontal="center" vertical="bottom"/>
    </xf>
    <xf borderId="5" fillId="13" fontId="1" numFmtId="14" xfId="0" applyAlignment="1" applyBorder="1" applyFont="1" applyNumberFormat="1">
      <alignment horizontal="center" vertical="bottom"/>
    </xf>
    <xf borderId="5" fillId="13" fontId="1" numFmtId="0" xfId="0" applyAlignment="1" applyBorder="1" applyFont="1">
      <alignment horizontal="center" vertical="bottom"/>
    </xf>
    <xf borderId="0" fillId="2" fontId="14" numFmtId="0" xfId="0" applyAlignment="1" applyFont="1">
      <alignment horizontal="center" vertical="bottom"/>
    </xf>
    <xf borderId="0" fillId="2" fontId="14" numFmtId="0" xfId="0" applyAlignment="1" applyFont="1">
      <alignment horizontal="center" vertical="bottom"/>
    </xf>
    <xf borderId="6" fillId="14" fontId="1" numFmtId="0" xfId="0" applyAlignment="1" applyBorder="1" applyFont="1">
      <alignment horizontal="center" vertical="bottom"/>
    </xf>
    <xf borderId="6" fillId="0" fontId="6" numFmtId="0" xfId="0" applyBorder="1" applyFont="1"/>
    <xf borderId="5" fillId="0" fontId="6" numFmtId="0" xfId="0" applyBorder="1" applyFont="1"/>
    <xf borderId="0" fillId="2" fontId="1" numFmtId="14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15" numFmtId="0" xfId="0" applyAlignment="1" applyFont="1">
      <alignment horizontal="center" vertical="bottom"/>
    </xf>
    <xf borderId="0" fillId="2" fontId="15" numFmtId="0" xfId="0" applyAlignment="1" applyFont="1">
      <alignment horizontal="center" readingOrder="0" vertical="bottom"/>
    </xf>
    <xf borderId="0" fillId="2" fontId="1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12" fontId="1" numFmtId="0" xfId="0" applyAlignment="1" applyFont="1">
      <alignment horizontal="center" vertical="bottom"/>
    </xf>
    <xf borderId="0" fillId="15" fontId="12" numFmtId="0" xfId="0" applyAlignment="1" applyFill="1" applyFont="1">
      <alignment horizontal="center" vertical="bottom"/>
    </xf>
    <xf borderId="0" fillId="14" fontId="12" numFmtId="0" xfId="0" applyAlignment="1" applyFont="1">
      <alignment horizontal="center" vertical="bottom"/>
    </xf>
    <xf borderId="0" fillId="2" fontId="13" numFmtId="0" xfId="0" applyAlignment="1" applyFont="1">
      <alignment horizontal="center" vertical="bottom"/>
    </xf>
    <xf borderId="7" fillId="11" fontId="12" numFmtId="0" xfId="0" applyAlignment="1" applyBorder="1" applyFont="1">
      <alignment horizontal="center" vertical="bottom"/>
    </xf>
    <xf borderId="8" fillId="11" fontId="12" numFmtId="0" xfId="0" applyAlignment="1" applyBorder="1" applyFont="1">
      <alignment horizontal="center" vertical="bottom"/>
    </xf>
    <xf borderId="0" fillId="2" fontId="14" numFmtId="0" xfId="0" applyAlignment="1" applyFont="1">
      <alignment vertical="bottom"/>
    </xf>
    <xf borderId="9" fillId="12" fontId="12" numFmtId="0" xfId="0" applyAlignment="1" applyBorder="1" applyFont="1">
      <alignment horizontal="center" vertical="bottom"/>
    </xf>
    <xf borderId="10" fillId="12" fontId="12" numFmtId="0" xfId="0" applyAlignment="1" applyBorder="1" applyFont="1">
      <alignment horizontal="center" vertical="bottom"/>
    </xf>
    <xf borderId="7" fillId="12" fontId="12" numFmtId="0" xfId="0" applyAlignment="1" applyBorder="1" applyFont="1">
      <alignment horizontal="center" vertical="bottom"/>
    </xf>
    <xf borderId="8" fillId="12" fontId="12" numFmtId="0" xfId="0" applyAlignment="1" applyBorder="1" applyFont="1">
      <alignment horizontal="center" vertical="bottom"/>
    </xf>
    <xf borderId="11" fillId="14" fontId="1" numFmtId="0" xfId="0" applyAlignment="1" applyBorder="1" applyFont="1">
      <alignment horizontal="center" vertical="bottom"/>
    </xf>
    <xf borderId="10" fillId="0" fontId="6" numFmtId="0" xfId="0" applyBorder="1" applyFont="1"/>
    <xf borderId="12" fillId="14" fontId="1" numFmtId="0" xfId="0" applyAlignment="1" applyBorder="1" applyFont="1">
      <alignment horizontal="center" vertical="bottom"/>
    </xf>
    <xf borderId="8" fillId="0" fontId="6" numFmtId="0" xfId="0" applyBorder="1" applyFont="1"/>
    <xf borderId="0" fillId="0" fontId="1" numFmtId="0" xfId="0" applyAlignment="1" applyFont="1">
      <alignment vertical="bottom"/>
    </xf>
    <xf borderId="0" fillId="2" fontId="16" numFmtId="0" xfId="0" applyAlignment="1" applyFont="1">
      <alignment horizontal="center" vertical="bottom"/>
    </xf>
    <xf borderId="0" fillId="2" fontId="17" numFmtId="0" xfId="0" applyAlignment="1" applyFont="1">
      <alignment horizontal="center" vertical="bottom"/>
    </xf>
    <xf borderId="0" fillId="16" fontId="1" numFmtId="0" xfId="0" applyAlignment="1" applyFill="1" applyFont="1">
      <alignment horizontal="center" vertical="bottom"/>
    </xf>
    <xf borderId="0" fillId="15" fontId="1" numFmtId="0" xfId="0" applyAlignment="1" applyFont="1">
      <alignment horizontal="center" vertical="bottom"/>
    </xf>
    <xf borderId="0" fillId="2" fontId="18" numFmtId="0" xfId="0" applyAlignment="1" applyFon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20" numFmtId="0" xfId="0" applyAlignment="1" applyFont="1">
      <alignment horizontal="center" vertical="bottom"/>
    </xf>
    <xf borderId="0" fillId="2" fontId="1" numFmtId="165" xfId="0" applyAlignment="1" applyFont="1" applyNumberFormat="1">
      <alignment vertical="bottom"/>
    </xf>
    <xf borderId="0" fillId="2" fontId="21" numFmtId="0" xfId="0" applyAlignment="1" applyFont="1">
      <alignment horizontal="center" vertical="bottom"/>
    </xf>
    <xf borderId="4" fillId="2" fontId="13" numFmtId="0" xfId="0" applyAlignment="1" applyBorder="1" applyFont="1">
      <alignment horizontal="center" vertical="bottom"/>
    </xf>
    <xf borderId="4" fillId="2" fontId="1" numFmtId="0" xfId="0" applyAlignment="1" applyBorder="1" applyFont="1">
      <alignment vertical="bottom"/>
    </xf>
    <xf borderId="4" fillId="2" fontId="1" numFmtId="165" xfId="0" applyAlignment="1" applyBorder="1" applyFont="1" applyNumberFormat="1">
      <alignment vertical="bottom"/>
    </xf>
    <xf borderId="0" fillId="2" fontId="12" numFmtId="0" xfId="0" applyAlignment="1" applyFont="1">
      <alignment vertical="bottom"/>
    </xf>
    <xf borderId="8" fillId="2" fontId="1" numFmtId="0" xfId="0" applyAlignment="1" applyBorder="1" applyFont="1">
      <alignment vertical="bottom"/>
    </xf>
    <xf borderId="8" fillId="2" fontId="1" numFmtId="165" xfId="0" applyAlignment="1" applyBorder="1" applyFont="1" applyNumberFormat="1">
      <alignment vertical="bottom"/>
    </xf>
    <xf borderId="0" fillId="2" fontId="14" numFmtId="165" xfId="0" applyAlignment="1" applyFont="1" applyNumberFormat="1">
      <alignment horizontal="center" vertical="bottom"/>
    </xf>
    <xf borderId="8" fillId="11" fontId="1" numFmtId="0" xfId="0" applyAlignment="1" applyBorder="1" applyFont="1">
      <alignment horizontal="center" vertical="bottom"/>
    </xf>
    <xf borderId="7" fillId="11" fontId="1" numFmtId="0" xfId="0" applyAlignment="1" applyBorder="1" applyFont="1">
      <alignment horizontal="center" vertical="bottom"/>
    </xf>
    <xf borderId="9" fillId="12" fontId="1" numFmtId="0" xfId="0" applyAlignment="1" applyBorder="1" applyFont="1">
      <alignment horizontal="center" vertical="bottom"/>
    </xf>
    <xf borderId="10" fillId="12" fontId="1" numFmtId="0" xfId="0" applyAlignment="1" applyBorder="1" applyFont="1">
      <alignment horizontal="center" vertical="bottom"/>
    </xf>
    <xf borderId="10" fillId="2" fontId="1" numFmtId="0" xfId="0" applyAlignment="1" applyBorder="1" applyFont="1">
      <alignment vertical="bottom"/>
    </xf>
    <xf borderId="10" fillId="2" fontId="1" numFmtId="165" xfId="0" applyAlignment="1" applyBorder="1" applyFont="1" applyNumberFormat="1">
      <alignment vertical="bottom"/>
    </xf>
    <xf borderId="7" fillId="12" fontId="1" numFmtId="0" xfId="0" applyAlignment="1" applyBorder="1" applyFont="1">
      <alignment horizontal="center" vertical="bottom"/>
    </xf>
    <xf borderId="8" fillId="12" fontId="1" numFmtId="0" xfId="0" applyAlignment="1" applyBorder="1" applyFont="1">
      <alignment horizontal="center" vertical="bottom"/>
    </xf>
    <xf borderId="7" fillId="16" fontId="12" numFmtId="0" xfId="0" applyAlignment="1" applyBorder="1" applyFont="1">
      <alignment horizontal="center" vertical="bottom"/>
    </xf>
    <xf borderId="8" fillId="16" fontId="12" numFmtId="0" xfId="0" applyAlignment="1" applyBorder="1" applyFont="1">
      <alignment horizontal="center" vertical="bottom"/>
    </xf>
    <xf borderId="8" fillId="2" fontId="1" numFmtId="14" xfId="0" applyAlignment="1" applyBorder="1" applyFont="1" applyNumberFormat="1">
      <alignment vertical="bottom"/>
    </xf>
    <xf borderId="7" fillId="15" fontId="12" numFmtId="0" xfId="0" applyAlignment="1" applyBorder="1" applyFont="1">
      <alignment horizontal="center" vertical="bottom"/>
    </xf>
    <xf borderId="8" fillId="15" fontId="12" numFmtId="0" xfId="0" applyAlignment="1" applyBorder="1" applyFont="1">
      <alignment horizontal="center" vertical="bottom"/>
    </xf>
    <xf borderId="8" fillId="2" fontId="1" numFmtId="0" xfId="0" applyAlignment="1" applyBorder="1" applyFont="1">
      <alignment vertical="bottom"/>
    </xf>
    <xf borderId="11" fillId="14" fontId="12" numFmtId="0" xfId="0" applyAlignment="1" applyBorder="1" applyFont="1">
      <alignment horizontal="center" vertical="bottom"/>
    </xf>
    <xf borderId="0" fillId="2" fontId="22" numFmtId="0" xfId="0" applyAlignment="1" applyFont="1">
      <alignment horizontal="center"/>
    </xf>
    <xf borderId="0" fillId="0" fontId="1" numFmtId="165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23" numFmtId="0" xfId="0" applyAlignment="1" applyFont="1">
      <alignment horizontal="center" vertical="bottom"/>
    </xf>
    <xf borderId="0" fillId="2" fontId="24" numFmtId="0" xfId="0" applyAlignment="1" applyFont="1">
      <alignment horizontal="center" readingOrder="0" vertical="bottom"/>
    </xf>
    <xf borderId="0" fillId="2" fontId="25" numFmtId="0" xfId="0" applyFont="1"/>
    <xf borderId="0" fillId="2" fontId="11" numFmtId="0" xfId="0" applyAlignment="1" applyFont="1">
      <alignment horizontal="center" readingOrder="0"/>
    </xf>
    <xf borderId="0" fillId="11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6" numFmtId="0" xfId="0" applyAlignment="1" applyFont="1">
      <alignment horizontal="center" vertical="bottom"/>
    </xf>
    <xf borderId="0" fillId="2" fontId="18" numFmtId="0" xfId="0" applyAlignment="1" applyFont="1">
      <alignment horizontal="center" readingOrder="0" vertical="bottom"/>
    </xf>
    <xf borderId="0" fillId="2" fontId="27" numFmtId="0" xfId="0" applyAlignment="1" applyFont="1">
      <alignment horizontal="center" readingOrder="0" vertical="bottom"/>
    </xf>
    <xf borderId="0" fillId="2" fontId="19" numFmtId="0" xfId="0" applyAlignment="1" applyFont="1">
      <alignment horizontal="center" readingOrder="0" vertical="bottom"/>
    </xf>
    <xf borderId="0" fillId="2" fontId="20" numFmtId="0" xfId="0" applyAlignment="1" applyFont="1">
      <alignment horizontal="center" readingOrder="0" vertical="bottom"/>
    </xf>
    <xf borderId="0" fillId="2" fontId="21" numFmtId="0" xfId="0" applyAlignment="1" applyFont="1">
      <alignment horizontal="center" readingOrder="0" vertical="bottom"/>
    </xf>
    <xf borderId="0" fillId="2" fontId="14" numFmtId="0" xfId="0" applyAlignment="1" applyFont="1">
      <alignment readingOrder="0" vertical="bottom"/>
    </xf>
    <xf borderId="0" fillId="2" fontId="14" numFmtId="0" xfId="0" applyAlignment="1" applyFont="1">
      <alignment horizontal="center" readingOrder="0" vertical="bottom"/>
    </xf>
    <xf borderId="8" fillId="2" fontId="1" numFmtId="0" xfId="0" applyAlignment="1" applyBorder="1" applyFont="1">
      <alignment horizontal="center" vertical="bottom"/>
    </xf>
    <xf borderId="0" fillId="2" fontId="14" numFmtId="165" xfId="0" applyAlignment="1" applyFont="1" applyNumberFormat="1">
      <alignment horizontal="center" readingOrder="0" vertical="bottom"/>
    </xf>
    <xf borderId="11" fillId="14" fontId="12" numFmtId="0" xfId="0" applyAlignment="1" applyBorder="1" applyFont="1">
      <alignment horizontal="center" readingOrder="0" vertical="bottom"/>
    </xf>
    <xf borderId="0" fillId="2" fontId="12" numFmtId="0" xfId="0" applyAlignment="1" applyFont="1">
      <alignment horizontal="center" vertical="bottom"/>
    </xf>
    <xf borderId="0" fillId="2" fontId="22" numFmtId="0" xfId="0" applyAlignment="1" applyFont="1">
      <alignment horizontal="center" vertical="center"/>
    </xf>
    <xf borderId="0" fillId="2" fontId="28" numFmtId="0" xfId="0" applyAlignment="1" applyFont="1">
      <alignment horizontal="center" readingOrder="0" vertical="bottom"/>
    </xf>
    <xf borderId="0" fillId="2" fontId="29" numFmtId="0" xfId="0" applyAlignment="1" applyFont="1">
      <alignment horizontal="center" vertical="bottom"/>
    </xf>
    <xf borderId="0" fillId="2" fontId="1" numFmtId="0" xfId="0" applyFont="1"/>
    <xf borderId="0" fillId="2" fontId="30" numFmtId="0" xfId="0" applyAlignment="1" applyFont="1">
      <alignment horizontal="center" vertical="bottom"/>
    </xf>
    <xf borderId="0" fillId="2" fontId="30" numFmtId="0" xfId="0" applyAlignment="1" applyFont="1">
      <alignment horizontal="center" readingOrder="0" vertical="bottom"/>
    </xf>
    <xf borderId="0" fillId="2" fontId="31" numFmtId="0" xfId="0" applyAlignment="1" applyFont="1">
      <alignment horizontal="center" vertical="bottom"/>
    </xf>
    <xf borderId="0" fillId="2" fontId="11" numFmtId="0" xfId="0" applyAlignment="1" applyFont="1">
      <alignment horizontal="center" vertical="bottom"/>
    </xf>
    <xf borderId="0" fillId="2" fontId="17" numFmtId="0" xfId="0" applyAlignment="1" applyFont="1">
      <alignment horizontal="center" vertical="bottom"/>
    </xf>
    <xf borderId="0" fillId="12" fontId="1" numFmtId="0" xfId="0" applyAlignment="1" applyFont="1">
      <alignment horizontal="center" vertical="bottom"/>
    </xf>
    <xf borderId="0" fillId="15" fontId="12" numFmtId="0" xfId="0" applyAlignment="1" applyFont="1">
      <alignment horizontal="center" vertical="bottom"/>
    </xf>
    <xf borderId="0" fillId="2" fontId="13" numFmtId="0" xfId="0" applyAlignment="1" applyFont="1">
      <alignment horizontal="center" vertical="bottom"/>
    </xf>
    <xf borderId="0" fillId="2" fontId="13" numFmtId="164" xfId="0" applyAlignment="1" applyFont="1" applyNumberFormat="1">
      <alignment horizontal="center" vertical="bottom"/>
    </xf>
    <xf borderId="9" fillId="11" fontId="12" numFmtId="164" xfId="0" applyAlignment="1" applyBorder="1" applyFont="1" applyNumberFormat="1">
      <alignment horizontal="center" vertical="bottom"/>
    </xf>
    <xf borderId="9" fillId="11" fontId="12" numFmtId="0" xfId="0" applyAlignment="1" applyBorder="1" applyFont="1">
      <alignment horizontal="center" vertical="bottom"/>
    </xf>
    <xf borderId="9" fillId="12" fontId="12" numFmtId="164" xfId="0" applyAlignment="1" applyBorder="1" applyFont="1" applyNumberFormat="1">
      <alignment horizontal="center" vertical="bottom"/>
    </xf>
    <xf borderId="9" fillId="15" fontId="12" numFmtId="0" xfId="0" applyAlignment="1" applyBorder="1" applyFont="1">
      <alignment horizontal="center" vertical="bottom"/>
    </xf>
    <xf borderId="9" fillId="15" fontId="12" numFmtId="164" xfId="0" applyAlignment="1" applyBorder="1" applyFont="1" applyNumberFormat="1">
      <alignment horizontal="center" vertical="bottom"/>
    </xf>
    <xf borderId="11" fillId="14" fontId="1" numFmtId="0" xfId="0" applyAlignment="1" applyBorder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2" fontId="22" numFmtId="0" xfId="0" applyAlignment="1" applyFont="1">
      <alignment horizontal="center" vertical="bottom"/>
    </xf>
    <xf borderId="0" fillId="14" fontId="12" numFmtId="165" xfId="0" applyAlignment="1" applyFont="1" applyNumberFormat="1">
      <alignment horizontal="center" vertical="bottom"/>
    </xf>
    <xf borderId="9" fillId="15" fontId="12" numFmtId="0" xfId="0" applyAlignment="1" applyBorder="1" applyFont="1">
      <alignment horizontal="center" vertical="bottom"/>
    </xf>
    <xf borderId="9" fillId="12" fontId="12" numFmtId="0" xfId="0" applyAlignment="1" applyBorder="1" applyFont="1">
      <alignment horizontal="center" vertical="bottom"/>
    </xf>
    <xf borderId="0" fillId="2" fontId="32" numFmtId="0" xfId="0" applyAlignment="1" applyFont="1">
      <alignment horizontal="center" vertical="bottom"/>
    </xf>
    <xf borderId="6" fillId="14" fontId="1" numFmtId="0" xfId="0" applyAlignment="1" applyBorder="1" applyFont="1">
      <alignment horizontal="center" vertical="bottom"/>
    </xf>
    <xf borderId="0" fillId="0" fontId="1" numFmtId="166" xfId="0" applyAlignment="1" applyFont="1" applyNumberFormat="1">
      <alignment vertical="bottom"/>
    </xf>
    <xf borderId="0" fillId="17" fontId="33" numFmtId="0" xfId="0" applyAlignment="1" applyFill="1" applyFont="1">
      <alignment horizontal="center" vertical="bottom"/>
    </xf>
    <xf borderId="0" fillId="18" fontId="33" numFmtId="0" xfId="0" applyAlignment="1" applyFill="1" applyFont="1">
      <alignment horizontal="center" vertical="bottom"/>
    </xf>
    <xf borderId="0" fillId="9" fontId="33" numFmtId="0" xfId="0" applyAlignment="1" applyFont="1">
      <alignment horizontal="center" vertical="bottom"/>
    </xf>
    <xf borderId="0" fillId="8" fontId="33" numFmtId="0" xfId="0" applyAlignment="1" applyFont="1">
      <alignment horizontal="center" vertical="bottom"/>
    </xf>
    <xf borderId="0" fillId="7" fontId="33" numFmtId="0" xfId="0" applyAlignment="1" applyFont="1">
      <alignment horizontal="center" vertical="bottom"/>
    </xf>
    <xf borderId="0" fillId="6" fontId="33" numFmtId="0" xfId="0" applyAlignment="1" applyFont="1">
      <alignment horizontal="center" vertical="bottom"/>
    </xf>
    <xf borderId="0" fillId="5" fontId="33" numFmtId="0" xfId="0" applyAlignment="1" applyFont="1">
      <alignment horizontal="center" vertical="bottom"/>
    </xf>
    <xf borderId="0" fillId="4" fontId="33" numFmtId="0" xfId="0" applyAlignment="1" applyFont="1">
      <alignment horizontal="center" vertical="bottom"/>
    </xf>
    <xf borderId="0" fillId="19" fontId="33" numFmtId="0" xfId="0" applyAlignment="1" applyFill="1" applyFont="1">
      <alignment horizontal="center" vertical="bottom"/>
    </xf>
    <xf borderId="0" fillId="0" fontId="33" numFmtId="0" xfId="0" applyAlignment="1" applyFont="1">
      <alignment horizontal="center" vertical="bottom"/>
    </xf>
    <xf borderId="0" fillId="0" fontId="1" numFmtId="167" xfId="0" applyAlignment="1" applyFont="1" applyNumberFormat="1">
      <alignment vertical="bottom"/>
    </xf>
    <xf borderId="0" fillId="0" fontId="1" numFmtId="14" xfId="0" applyAlignment="1" applyFont="1" applyNumberFormat="1">
      <alignment horizontal="center" vertical="bottom"/>
    </xf>
    <xf borderId="0" fillId="20" fontId="1" numFmtId="0" xfId="0" applyAlignment="1" applyFill="1" applyFont="1">
      <alignment horizontal="center" vertical="bottom"/>
    </xf>
    <xf borderId="0" fillId="20" fontId="1" numFmtId="0" xfId="0" applyAlignment="1" applyFont="1">
      <alignment horizontal="center" vertical="bottom"/>
    </xf>
    <xf borderId="0" fillId="21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2" fontId="33" numFmtId="0" xfId="0" applyAlignment="1" applyFill="1" applyFont="1">
      <alignment horizontal="center" vertical="bottom"/>
    </xf>
    <xf borderId="0" fillId="21" fontId="1" numFmtId="10" xfId="0" applyAlignment="1" applyFont="1" applyNumberFormat="1">
      <alignment horizontal="center" vertical="bottom"/>
    </xf>
    <xf borderId="0" fillId="0" fontId="1" numFmtId="167" xfId="0" applyFont="1" applyNumberFormat="1"/>
    <xf borderId="0" fillId="23" fontId="1" numFmtId="0" xfId="0" applyAlignment="1" applyFill="1" applyFont="1">
      <alignment horizontal="center" vertical="bottom"/>
    </xf>
    <xf borderId="0" fillId="23" fontId="12" numFmtId="0" xfId="0" applyAlignment="1" applyFont="1">
      <alignment horizontal="center" vertical="bottom"/>
    </xf>
    <xf borderId="0" fillId="23" fontId="33" numFmtId="0" xfId="0" applyAlignment="1" applyFont="1">
      <alignment horizontal="center" vertical="bottom"/>
    </xf>
    <xf borderId="0" fillId="23" fontId="1" numFmtId="0" xfId="0" applyAlignment="1" applyFont="1">
      <alignment horizontal="center" vertical="bottom"/>
    </xf>
    <xf borderId="0" fillId="0" fontId="33" numFmtId="167" xfId="0" applyAlignment="1" applyFont="1" applyNumberFormat="1">
      <alignment horizontal="center" shrinkToFit="0" wrapText="1"/>
    </xf>
    <xf borderId="0" fillId="0" fontId="1" numFmtId="165" xfId="0" applyFont="1" applyNumberFormat="1"/>
    <xf borderId="0" fillId="0" fontId="1" numFmtId="0" xfId="0" applyFont="1"/>
    <xf borderId="0" fillId="24" fontId="12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vertical="bottom" wrapText="1"/>
    </xf>
    <xf borderId="0" fillId="0" fontId="33" numFmtId="167" xfId="0" applyAlignment="1" applyFont="1" applyNumberFormat="1">
      <alignment vertical="bottom"/>
    </xf>
    <xf borderId="0" fillId="0" fontId="33" numFmtId="0" xfId="0" applyAlignment="1" applyFont="1">
      <alignment horizontal="center"/>
    </xf>
    <xf borderId="0" fillId="0" fontId="33" numFmtId="0" xfId="0" applyAlignment="1" applyFont="1">
      <alignment horizontal="center" vertical="bottom"/>
    </xf>
    <xf borderId="0" fillId="0" fontId="33" numFmtId="0" xfId="0" applyAlignment="1" applyFont="1">
      <alignment vertical="bottom"/>
    </xf>
    <xf borderId="0" fillId="2" fontId="34" numFmtId="0" xfId="0" applyAlignment="1" applyFont="1">
      <alignment readingOrder="0"/>
    </xf>
    <xf borderId="0" fillId="25" fontId="2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5.75"/>
    <col customWidth="1" min="4" max="4" width="15.75"/>
    <col customWidth="1" min="5" max="5" width="3.25"/>
    <col customWidth="1" min="6" max="6" width="15.75"/>
    <col customWidth="1" min="8" max="8" width="15.75"/>
    <col customWidth="1" min="9" max="9" width="3.25"/>
    <col customWidth="1" min="10" max="10" width="15.75"/>
    <col customWidth="1" min="12" max="12" width="15.75"/>
    <col customWidth="1" min="13" max="13" width="3.25"/>
    <col customWidth="1" min="14" max="14" width="15.75"/>
    <col customWidth="1" min="16" max="16" width="15.75"/>
    <col customWidth="1" min="17" max="17" width="3.25"/>
  </cols>
  <sheetData>
    <row r="1">
      <c r="A1" s="1" t="str">
        <f>IFERROR(__xludf.DUMMYFUNCTION("IMPORTRANGE(Imports!B1, ""Preseason!A:Q"")"),"")</f>
        <v/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2" t="str">
        <f>IFERROR(__xludf.DUMMYFUNCTION("""COMPUTED_VALUE"""),"Away")</f>
        <v>Away</v>
      </c>
      <c r="C2" s="3" t="str">
        <f>IFERROR(__xludf.DUMMYFUNCTION("""COMPUTED_VALUE"""),"Team Names")</f>
        <v>Team Names</v>
      </c>
      <c r="D2" s="2" t="str">
        <f>IFERROR(__xludf.DUMMYFUNCTION("""COMPUTED_VALUE"""),"Home")</f>
        <v>Home</v>
      </c>
      <c r="E2" s="1"/>
      <c r="F2" s="2" t="str">
        <f>IFERROR(__xludf.DUMMYFUNCTION("""COMPUTED_VALUE"""),"Away")</f>
        <v>Away</v>
      </c>
      <c r="G2" s="2" t="str">
        <f>IFERROR(__xludf.DUMMYFUNCTION("""COMPUTED_VALUE"""),"Team Names")</f>
        <v>Team Names</v>
      </c>
      <c r="H2" s="2" t="str">
        <f>IFERROR(__xludf.DUMMYFUNCTION("""COMPUTED_VALUE"""),"Home")</f>
        <v>Home</v>
      </c>
      <c r="I2" s="1"/>
      <c r="J2" s="2" t="str">
        <f>IFERROR(__xludf.DUMMYFUNCTION("""COMPUTED_VALUE"""),"Away")</f>
        <v>Away</v>
      </c>
      <c r="K2" s="3" t="str">
        <f>IFERROR(__xludf.DUMMYFUNCTION("""COMPUTED_VALUE"""),"Team Names")</f>
        <v>Team Names</v>
      </c>
      <c r="L2" s="2" t="str">
        <f>IFERROR(__xludf.DUMMYFUNCTION("""COMPUTED_VALUE"""),"Home")</f>
        <v>Home</v>
      </c>
      <c r="M2" s="1"/>
      <c r="N2" s="2" t="str">
        <f>IFERROR(__xludf.DUMMYFUNCTION("""COMPUTED_VALUE"""),"Away")</f>
        <v>Away</v>
      </c>
      <c r="O2" s="2" t="str">
        <f>IFERROR(__xludf.DUMMYFUNCTION("""COMPUTED_VALUE"""),"Team Names")</f>
        <v>Team Names</v>
      </c>
      <c r="P2" s="2" t="str">
        <f>IFERROR(__xludf.DUMMYFUNCTION("""COMPUTED_VALUE"""),"Home")</f>
        <v>Home</v>
      </c>
      <c r="Q2" s="1"/>
    </row>
    <row r="3">
      <c r="A3" s="1"/>
      <c r="B3" s="2" t="str">
        <f>IFERROR(__xludf.DUMMYFUNCTION("""COMPUTED_VALUE"""),"Premier")</f>
        <v>Premier</v>
      </c>
      <c r="E3" s="1"/>
      <c r="F3" s="2" t="str">
        <f>IFERROR(__xludf.DUMMYFUNCTION("""COMPUTED_VALUE"""),"Master")</f>
        <v>Master</v>
      </c>
      <c r="I3" s="1"/>
      <c r="J3" s="2" t="str">
        <f>IFERROR(__xludf.DUMMYFUNCTION("""COMPUTED_VALUE"""),"Elite")</f>
        <v>Elite</v>
      </c>
      <c r="M3" s="1"/>
      <c r="N3" s="2" t="str">
        <f>IFERROR(__xludf.DUMMYFUNCTION("""COMPUTED_VALUE"""),"Veteran")</f>
        <v>Veteran</v>
      </c>
      <c r="Q3" s="1"/>
    </row>
    <row r="4">
      <c r="A4" s="4"/>
      <c r="B4" s="5" t="str">
        <f>IFERROR(__xludf.DUMMYFUNCTION("""COMPUTED_VALUE"""),"Preseason Match Day #1")</f>
        <v>Preseason Match Day #1</v>
      </c>
      <c r="E4" s="4"/>
      <c r="F4" s="5" t="str">
        <f>IFERROR(__xludf.DUMMYFUNCTION("""COMPUTED_VALUE"""),"Preseason Match Day #1")</f>
        <v>Preseason Match Day #1</v>
      </c>
      <c r="I4" s="1"/>
      <c r="J4" s="5" t="str">
        <f>IFERROR(__xludf.DUMMYFUNCTION("""COMPUTED_VALUE"""),"Preseason Match Day #1")</f>
        <v>Preseason Match Day #1</v>
      </c>
      <c r="M4" s="4"/>
      <c r="N4" s="5" t="str">
        <f>IFERROR(__xludf.DUMMYFUNCTION("""COMPUTED_VALUE"""),"Preseason Match Day #1")</f>
        <v>Preseason Match Day #1</v>
      </c>
      <c r="Q4" s="4"/>
    </row>
    <row r="5">
      <c r="A5" s="4"/>
      <c r="B5" s="6" t="str">
        <f>IFERROR(__xludf.DUMMYFUNCTION("""COMPUTED_VALUE"""),"Super Clusters")</f>
        <v>Super Clusters</v>
      </c>
      <c r="C5" s="7" t="str">
        <f>IFERROR(__xludf.DUMMYFUNCTION("""COMPUTED_VALUE"""),"at")</f>
        <v>at</v>
      </c>
      <c r="D5" s="6" t="str">
        <f>IFERROR(__xludf.DUMMYFUNCTION("""COMPUTED_VALUE"""),"Gummy Bears")</f>
        <v>Gummy Bears</v>
      </c>
      <c r="E5" s="8"/>
      <c r="F5" s="9" t="str">
        <f>IFERROR(__xludf.DUMMYFUNCTION("""COMPUTED_VALUE"""),"Helicoprions")</f>
        <v>Helicoprions</v>
      </c>
      <c r="G5" s="10" t="str">
        <f>IFERROR(__xludf.DUMMYFUNCTION("""COMPUTED_VALUE"""),"at")</f>
        <v>at</v>
      </c>
      <c r="H5" s="9" t="str">
        <f>IFERROR(__xludf.DUMMYFUNCTION("""COMPUTED_VALUE"""),"Oblivion")</f>
        <v>Oblivion</v>
      </c>
      <c r="I5" s="11"/>
      <c r="J5" s="12" t="str">
        <f>IFERROR(__xludf.DUMMYFUNCTION("""COMPUTED_VALUE"""),"Sloths")</f>
        <v>Sloths</v>
      </c>
      <c r="K5" s="12" t="str">
        <f>IFERROR(__xludf.DUMMYFUNCTION("""COMPUTED_VALUE"""),"at")</f>
        <v>at</v>
      </c>
      <c r="L5" s="12" t="str">
        <f>IFERROR(__xludf.DUMMYFUNCTION("""COMPUTED_VALUE"""),"Dragon")</f>
        <v>Dragon</v>
      </c>
      <c r="M5" s="8"/>
      <c r="N5" s="13" t="str">
        <f>IFERROR(__xludf.DUMMYFUNCTION("""COMPUTED_VALUE"""),"Gorillas")</f>
        <v>Gorillas</v>
      </c>
      <c r="O5" s="13" t="str">
        <f>IFERROR(__xludf.DUMMYFUNCTION("""COMPUTED_VALUE"""),"at")</f>
        <v>at</v>
      </c>
      <c r="P5" s="13" t="str">
        <f>IFERROR(__xludf.DUMMYFUNCTION("""COMPUTED_VALUE"""),"Gargoyle")</f>
        <v>Gargoyle</v>
      </c>
      <c r="Q5" s="4"/>
    </row>
    <row r="6">
      <c r="A6" s="4"/>
      <c r="B6" s="7" t="str">
        <f>IFERROR(__xludf.DUMMYFUNCTION("""COMPUTED_VALUE"""),"Punks")</f>
        <v>Punks</v>
      </c>
      <c r="C6" s="7" t="str">
        <f>IFERROR(__xludf.DUMMYFUNCTION("""COMPUTED_VALUE"""),"at")</f>
        <v>at</v>
      </c>
      <c r="D6" s="6" t="str">
        <f>IFERROR(__xludf.DUMMYFUNCTION("""COMPUTED_VALUE"""),"Crooked Capos")</f>
        <v>Crooked Capos</v>
      </c>
      <c r="E6" s="14"/>
      <c r="F6" s="10" t="str">
        <f>IFERROR(__xludf.DUMMYFUNCTION("""COMPUTED_VALUE"""),"Care Bears")</f>
        <v>Care Bears</v>
      </c>
      <c r="G6" s="10" t="str">
        <f>IFERROR(__xludf.DUMMYFUNCTION("""COMPUTED_VALUE"""),"at")</f>
        <v>at</v>
      </c>
      <c r="H6" s="9" t="str">
        <f>IFERROR(__xludf.DUMMYFUNCTION("""COMPUTED_VALUE"""),"Lemurs")</f>
        <v>Lemurs</v>
      </c>
      <c r="I6" s="15"/>
      <c r="J6" s="16" t="str">
        <f>IFERROR(__xludf.DUMMYFUNCTION("""COMPUTED_VALUE"""),"Menthol")</f>
        <v>Menthol</v>
      </c>
      <c r="K6" s="16" t="str">
        <f>IFERROR(__xludf.DUMMYFUNCTION("""COMPUTED_VALUE"""),"at")</f>
        <v>at</v>
      </c>
      <c r="L6" s="16" t="str">
        <f>IFERROR(__xludf.DUMMYFUNCTION("""COMPUTED_VALUE"""),"Frostbite")</f>
        <v>Frostbite</v>
      </c>
      <c r="M6" s="14"/>
      <c r="N6" s="17" t="str">
        <f>IFERROR(__xludf.DUMMYFUNCTION("""COMPUTED_VALUE"""),"Peppermint")</f>
        <v>Peppermint</v>
      </c>
      <c r="O6" s="17" t="str">
        <f>IFERROR(__xludf.DUMMYFUNCTION("""COMPUTED_VALUE"""),"at")</f>
        <v>at</v>
      </c>
      <c r="P6" s="17" t="str">
        <f>IFERROR(__xludf.DUMMYFUNCTION("""COMPUTED_VALUE"""),"Avalanche")</f>
        <v>Avalanche</v>
      </c>
      <c r="Q6" s="4"/>
    </row>
    <row r="7">
      <c r="A7" s="4"/>
      <c r="B7" s="6" t="str">
        <f>IFERROR(__xludf.DUMMYFUNCTION("""COMPUTED_VALUE"""),"Interstellar")</f>
        <v>Interstellar</v>
      </c>
      <c r="C7" s="7" t="str">
        <f>IFERROR(__xludf.DUMMYFUNCTION("""COMPUTED_VALUE"""),"at")</f>
        <v>at</v>
      </c>
      <c r="D7" s="6" t="str">
        <f>IFERROR(__xludf.DUMMYFUNCTION("""COMPUTED_VALUE"""),"Feta Forgers")</f>
        <v>Feta Forgers</v>
      </c>
      <c r="E7" s="14"/>
      <c r="F7" s="9" t="str">
        <f>IFERROR(__xludf.DUMMYFUNCTION("""COMPUTED_VALUE"""),"Permafrost")</f>
        <v>Permafrost</v>
      </c>
      <c r="G7" s="10" t="str">
        <f>IFERROR(__xludf.DUMMYFUNCTION("""COMPUTED_VALUE"""),"at")</f>
        <v>at</v>
      </c>
      <c r="H7" s="9" t="str">
        <f>IFERROR(__xludf.DUMMYFUNCTION("""COMPUTED_VALUE"""),"Reapers")</f>
        <v>Reapers</v>
      </c>
      <c r="I7" s="15"/>
      <c r="J7" s="16" t="str">
        <f>IFERROR(__xludf.DUMMYFUNCTION("""COMPUTED_VALUE"""),"Peerless Scarred")</f>
        <v>Peerless Scarred</v>
      </c>
      <c r="K7" s="16" t="str">
        <f>IFERROR(__xludf.DUMMYFUNCTION("""COMPUTED_VALUE"""),"at")</f>
        <v>at</v>
      </c>
      <c r="L7" s="16" t="str">
        <f>IFERROR(__xludf.DUMMYFUNCTION("""COMPUTED_VALUE"""),"Desolation")</f>
        <v>Desolation</v>
      </c>
      <c r="M7" s="14"/>
      <c r="N7" s="17" t="str">
        <f>IFERROR(__xludf.DUMMYFUNCTION("""COMPUTED_VALUE"""),"Sons of Ares")</f>
        <v>Sons of Ares</v>
      </c>
      <c r="O7" s="17" t="str">
        <f>IFERROR(__xludf.DUMMYFUNCTION("""COMPUTED_VALUE"""),"at")</f>
        <v>at</v>
      </c>
      <c r="P7" s="17" t="str">
        <f>IFERROR(__xludf.DUMMYFUNCTION("""COMPUTED_VALUE"""),"Singularity")</f>
        <v>Singularity</v>
      </c>
      <c r="Q7" s="4"/>
    </row>
    <row r="8">
      <c r="A8" s="4"/>
      <c r="B8" s="6" t="str">
        <f>IFERROR(__xludf.DUMMYFUNCTION("""COMPUTED_VALUE"""),"Capybaras")</f>
        <v>Capybaras</v>
      </c>
      <c r="C8" s="7" t="str">
        <f>IFERROR(__xludf.DUMMYFUNCTION("""COMPUTED_VALUE"""),"at")</f>
        <v>at</v>
      </c>
      <c r="D8" s="6" t="str">
        <f>IFERROR(__xludf.DUMMYFUNCTION("""COMPUTED_VALUE"""),"Leviathans")</f>
        <v>Leviathans</v>
      </c>
      <c r="E8" s="14"/>
      <c r="F8" s="9" t="str">
        <f>IFERROR(__xludf.DUMMYFUNCTION("""COMPUTED_VALUE"""),"Battle Masters")</f>
        <v>Battle Masters</v>
      </c>
      <c r="G8" s="10" t="str">
        <f>IFERROR(__xludf.DUMMYFUNCTION("""COMPUTED_VALUE"""),"at")</f>
        <v>at</v>
      </c>
      <c r="H8" s="9" t="str">
        <f>IFERROR(__xludf.DUMMYFUNCTION("""COMPUTED_VALUE"""),"Spectres")</f>
        <v>Spectres</v>
      </c>
      <c r="I8" s="15"/>
      <c r="J8" s="16" t="str">
        <f>IFERROR(__xludf.DUMMYFUNCTION("""COMPUTED_VALUE"""),"Swordsman")</f>
        <v>Swordsman</v>
      </c>
      <c r="K8" s="16" t="str">
        <f>IFERROR(__xludf.DUMMYFUNCTION("""COMPUTED_VALUE"""),"at")</f>
        <v>at</v>
      </c>
      <c r="L8" s="16" t="str">
        <f>IFERROR(__xludf.DUMMYFUNCTION("""COMPUTED_VALUE"""),"Drive-by")</f>
        <v>Drive-by</v>
      </c>
      <c r="M8" s="14"/>
      <c r="N8" s="17" t="str">
        <f>IFERROR(__xludf.DUMMYFUNCTION("""COMPUTED_VALUE"""),"Navigators")</f>
        <v>Navigators</v>
      </c>
      <c r="O8" s="17" t="str">
        <f>IFERROR(__xludf.DUMMYFUNCTION("""COMPUTED_VALUE"""),"at")</f>
        <v>at</v>
      </c>
      <c r="P8" s="17" t="str">
        <f>IFERROR(__xludf.DUMMYFUNCTION("""COMPUTED_VALUE"""),"Street Rats")</f>
        <v>Street Rats</v>
      </c>
      <c r="Q8" s="4"/>
    </row>
    <row r="9">
      <c r="A9" s="4"/>
      <c r="B9" s="18" t="str">
        <f>IFERROR(__xludf.DUMMYFUNCTION("""COMPUTED_VALUE"""),"Preseason Match Day #2")</f>
        <v>Preseason Match Day #2</v>
      </c>
      <c r="C9" s="19"/>
      <c r="D9" s="19"/>
      <c r="E9" s="14"/>
      <c r="F9" s="10" t="str">
        <f>IFERROR(__xludf.DUMMYFUNCTION("""COMPUTED_VALUE"""),"Kawaii")</f>
        <v>Kawaii</v>
      </c>
      <c r="G9" s="10" t="str">
        <f>IFERROR(__xludf.DUMMYFUNCTION("""COMPUTED_VALUE"""),"at")</f>
        <v>at</v>
      </c>
      <c r="H9" s="9" t="str">
        <f>IFERROR(__xludf.DUMMYFUNCTION("""COMPUTED_VALUE"""),"Fromunda Frauds")</f>
        <v>Fromunda Frauds</v>
      </c>
      <c r="I9" s="15"/>
      <c r="J9" s="16" t="str">
        <f>IFERROR(__xludf.DUMMYFUNCTION("""COMPUTED_VALUE"""),"Great Whites")</f>
        <v>Great Whites</v>
      </c>
      <c r="K9" s="16" t="str">
        <f>IFERROR(__xludf.DUMMYFUNCTION("""COMPUTED_VALUE"""),"at")</f>
        <v>at</v>
      </c>
      <c r="L9" s="16" t="str">
        <f>IFERROR(__xludf.DUMMYFUNCTION("""COMPUTED_VALUE"""),"Orochi")</f>
        <v>Orochi</v>
      </c>
      <c r="M9" s="14"/>
      <c r="N9" s="17" t="str">
        <f>IFERROR(__xludf.DUMMYFUNCTION("""COMPUTED_VALUE"""),"Makos")</f>
        <v>Makos</v>
      </c>
      <c r="O9" s="17" t="str">
        <f>IFERROR(__xludf.DUMMYFUNCTION("""COMPUTED_VALUE"""),"at")</f>
        <v>at</v>
      </c>
      <c r="P9" s="17" t="str">
        <f>IFERROR(__xludf.DUMMYFUNCTION("""COMPUTED_VALUE"""),"Kirin")</f>
        <v>Kirin</v>
      </c>
      <c r="Q9" s="4"/>
    </row>
    <row r="10">
      <c r="A10" s="4"/>
      <c r="B10" s="6" t="str">
        <f>IFERROR(__xludf.DUMMYFUNCTION("""COMPUTED_VALUE"""),"Crooked Capos")</f>
        <v>Crooked Capos</v>
      </c>
      <c r="C10" s="7" t="str">
        <f>IFERROR(__xludf.DUMMYFUNCTION("""COMPUTED_VALUE"""),"at")</f>
        <v>at</v>
      </c>
      <c r="D10" s="6" t="str">
        <f>IFERROR(__xludf.DUMMYFUNCTION("""COMPUTED_VALUE"""),"Capybaras")</f>
        <v>Capybaras</v>
      </c>
      <c r="E10" s="14"/>
      <c r="F10" s="20" t="str">
        <f>IFERROR(__xludf.DUMMYFUNCTION("""COMPUTED_VALUE"""),"Heinous Henchmen")</f>
        <v>Heinous Henchmen</v>
      </c>
      <c r="G10" s="21" t="str">
        <f>IFERROR(__xludf.DUMMYFUNCTION("""COMPUTED_VALUE"""),"at")</f>
        <v>at</v>
      </c>
      <c r="H10" s="20" t="str">
        <f>IFERROR(__xludf.DUMMYFUNCTION("""COMPUTED_VALUE"""),"Andromeda")</f>
        <v>Andromeda</v>
      </c>
      <c r="I10" s="15"/>
      <c r="J10" s="16" t="str">
        <f>IFERROR(__xludf.DUMMYFUNCTION("""COMPUTED_VALUE"""),"Pixel Picassos")</f>
        <v>Pixel Picassos</v>
      </c>
      <c r="K10" s="16" t="str">
        <f>IFERROR(__xludf.DUMMYFUNCTION("""COMPUTED_VALUE"""),"at")</f>
        <v>at</v>
      </c>
      <c r="L10" s="16" t="str">
        <f>IFERROR(__xludf.DUMMYFUNCTION("""COMPUTED_VALUE"""),"Fire")</f>
        <v>Fire</v>
      </c>
      <c r="M10" s="14"/>
      <c r="N10" s="17" t="str">
        <f>IFERROR(__xludf.DUMMYFUNCTION("""COMPUTED_VALUE"""),"Mosaic Maestros")</f>
        <v>Mosaic Maestros</v>
      </c>
      <c r="O10" s="17" t="str">
        <f>IFERROR(__xludf.DUMMYFUNCTION("""COMPUTED_VALUE"""),"at")</f>
        <v>at</v>
      </c>
      <c r="P10" s="17" t="str">
        <f>IFERROR(__xludf.DUMMYFUNCTION("""COMPUTED_VALUE"""),"Water")</f>
        <v>Water</v>
      </c>
      <c r="Q10" s="4"/>
    </row>
    <row r="11">
      <c r="A11" s="4"/>
      <c r="B11" s="7" t="str">
        <f>IFERROR(__xludf.DUMMYFUNCTION("""COMPUTED_VALUE"""),"Gummy Bears")</f>
        <v>Gummy Bears</v>
      </c>
      <c r="C11" s="7" t="str">
        <f>IFERROR(__xludf.DUMMYFUNCTION("""COMPUTED_VALUE"""),"at")</f>
        <v>at</v>
      </c>
      <c r="D11" s="7" t="str">
        <f>IFERROR(__xludf.DUMMYFUNCTION("""COMPUTED_VALUE"""),"Interstellar")</f>
        <v>Interstellar</v>
      </c>
      <c r="E11" s="14"/>
      <c r="F11" s="22" t="str">
        <f>IFERROR(__xludf.DUMMYFUNCTION("""COMPUTED_VALUE"""),"Preseason Match Day #2")</f>
        <v>Preseason Match Day #2</v>
      </c>
      <c r="G11" s="19"/>
      <c r="H11" s="19"/>
      <c r="I11" s="14"/>
      <c r="J11" s="16" t="str">
        <f>IFERROR(__xludf.DUMMYFUNCTION("""COMPUTED_VALUE"""),"Praetorian Guard")</f>
        <v>Praetorian Guard</v>
      </c>
      <c r="K11" s="16" t="str">
        <f>IFERROR(__xludf.DUMMYFUNCTION("""COMPUTED_VALUE"""),"at")</f>
        <v>at</v>
      </c>
      <c r="L11" s="16" t="str">
        <f>IFERROR(__xludf.DUMMYFUNCTION("""COMPUTED_VALUE"""),"Teddy Bears")</f>
        <v>Teddy Bears</v>
      </c>
      <c r="M11" s="14"/>
      <c r="N11" s="17" t="str">
        <f>IFERROR(__xludf.DUMMYFUNCTION("""COMPUTED_VALUE"""),"Legati")</f>
        <v>Legati</v>
      </c>
      <c r="O11" s="17" t="str">
        <f>IFERROR(__xludf.DUMMYFUNCTION("""COMPUTED_VALUE"""),"at")</f>
        <v>at</v>
      </c>
      <c r="P11" s="17" t="str">
        <f>IFERROR(__xludf.DUMMYFUNCTION("""COMPUTED_VALUE"""),"Grizzly Bears")</f>
        <v>Grizzly Bears</v>
      </c>
      <c r="Q11" s="4"/>
    </row>
    <row r="12">
      <c r="A12" s="4"/>
      <c r="B12" s="6" t="str">
        <f>IFERROR(__xludf.DUMMYFUNCTION("""COMPUTED_VALUE"""),"Leviathans")</f>
        <v>Leviathans</v>
      </c>
      <c r="C12" s="7" t="str">
        <f>IFERROR(__xludf.DUMMYFUNCTION("""COMPUTED_VALUE"""),"at")</f>
        <v>at</v>
      </c>
      <c r="D12" s="6" t="str">
        <f>IFERROR(__xludf.DUMMYFUNCTION("""COMPUTED_VALUE"""),"Punks")</f>
        <v>Punks</v>
      </c>
      <c r="E12" s="14"/>
      <c r="F12" s="9" t="str">
        <f>IFERROR(__xludf.DUMMYFUNCTION("""COMPUTED_VALUE"""),"Spectres")</f>
        <v>Spectres</v>
      </c>
      <c r="G12" s="10" t="str">
        <f>IFERROR(__xludf.DUMMYFUNCTION("""COMPUTED_VALUE"""),"at")</f>
        <v>at</v>
      </c>
      <c r="H12" s="9" t="str">
        <f>IFERROR(__xludf.DUMMYFUNCTION("""COMPUTED_VALUE"""),"Helicoprions")</f>
        <v>Helicoprions</v>
      </c>
      <c r="I12" s="15"/>
      <c r="J12" s="16" t="str">
        <f>IFERROR(__xludf.DUMMYFUNCTION("""COMPUTED_VALUE"""),"Hellhounds")</f>
        <v>Hellhounds</v>
      </c>
      <c r="K12" s="16" t="str">
        <f>IFERROR(__xludf.DUMMYFUNCTION("""COMPUTED_VALUE"""),"at")</f>
        <v>at</v>
      </c>
      <c r="L12" s="16" t="str">
        <f>IFERROR(__xludf.DUMMYFUNCTION("""COMPUTED_VALUE"""),"Hydras")</f>
        <v>Hydras</v>
      </c>
      <c r="M12" s="14"/>
      <c r="N12" s="17" t="str">
        <f>IFERROR(__xludf.DUMMYFUNCTION("""COMPUTED_VALUE"""),"Shadow Tails")</f>
        <v>Shadow Tails</v>
      </c>
      <c r="O12" s="17" t="str">
        <f>IFERROR(__xludf.DUMMYFUNCTION("""COMPUTED_VALUE"""),"at")</f>
        <v>at</v>
      </c>
      <c r="P12" s="17" t="str">
        <f>IFERROR(__xludf.DUMMYFUNCTION("""COMPUTED_VALUE"""),"Lycans")</f>
        <v>Lycans</v>
      </c>
      <c r="Q12" s="4"/>
    </row>
    <row r="13">
      <c r="A13" s="4"/>
      <c r="B13" s="6" t="str">
        <f>IFERROR(__xludf.DUMMYFUNCTION("""COMPUTED_VALUE"""),"Feta Forgers")</f>
        <v>Feta Forgers</v>
      </c>
      <c r="C13" s="7" t="str">
        <f>IFERROR(__xludf.DUMMYFUNCTION("""COMPUTED_VALUE"""),"at")</f>
        <v>at</v>
      </c>
      <c r="D13" s="6" t="str">
        <f>IFERROR(__xludf.DUMMYFUNCTION("""COMPUTED_VALUE"""),"Super Clusters")</f>
        <v>Super Clusters</v>
      </c>
      <c r="E13" s="14"/>
      <c r="F13" s="9" t="str">
        <f>IFERROR(__xludf.DUMMYFUNCTION("""COMPUTED_VALUE"""),"Fromunda Frauds")</f>
        <v>Fromunda Frauds</v>
      </c>
      <c r="G13" s="10" t="str">
        <f>IFERROR(__xludf.DUMMYFUNCTION("""COMPUTED_VALUE"""),"at")</f>
        <v>at</v>
      </c>
      <c r="H13" s="9" t="str">
        <f>IFERROR(__xludf.DUMMYFUNCTION("""COMPUTED_VALUE"""),"Lemurs")</f>
        <v>Lemurs</v>
      </c>
      <c r="I13" s="15"/>
      <c r="J13" s="16" t="str">
        <f>IFERROR(__xludf.DUMMYFUNCTION("""COMPUTED_VALUE"""),"Embezzlers")</f>
        <v>Embezzlers</v>
      </c>
      <c r="K13" s="16" t="str">
        <f>IFERROR(__xludf.DUMMYFUNCTION("""COMPUTED_VALUE"""),"at")</f>
        <v>at</v>
      </c>
      <c r="L13" s="16" t="str">
        <f>IFERROR(__xludf.DUMMYFUNCTION("""COMPUTED_VALUE"""),"Cotija Cartel")</f>
        <v>Cotija Cartel</v>
      </c>
      <c r="M13" s="14"/>
      <c r="N13" s="17" t="str">
        <f>IFERROR(__xludf.DUMMYFUNCTION("""COMPUTED_VALUE"""),"White Collars")</f>
        <v>White Collars</v>
      </c>
      <c r="O13" s="17" t="str">
        <f>IFERROR(__xludf.DUMMYFUNCTION("""COMPUTED_VALUE"""),"at")</f>
        <v>at</v>
      </c>
      <c r="P13" s="17" t="str">
        <f>IFERROR(__xludf.DUMMYFUNCTION("""COMPUTED_VALUE"""),"Gouda Gangsters")</f>
        <v>Gouda Gangsters</v>
      </c>
      <c r="Q13" s="4"/>
    </row>
    <row r="14">
      <c r="A14" s="4"/>
      <c r="B14" s="18" t="str">
        <f>IFERROR(__xludf.DUMMYFUNCTION("""COMPUTED_VALUE"""),"Preseason Match Day #3")</f>
        <v>Preseason Match Day #3</v>
      </c>
      <c r="C14" s="19"/>
      <c r="D14" s="19"/>
      <c r="E14" s="14"/>
      <c r="F14" s="10" t="str">
        <f>IFERROR(__xludf.DUMMYFUNCTION("""COMPUTED_VALUE"""),"Kawaii")</f>
        <v>Kawaii</v>
      </c>
      <c r="G14" s="10" t="str">
        <f>IFERROR(__xludf.DUMMYFUNCTION("""COMPUTED_VALUE"""),"at")</f>
        <v>at</v>
      </c>
      <c r="H14" s="9" t="str">
        <f>IFERROR(__xludf.DUMMYFUNCTION("""COMPUTED_VALUE"""),"Permafrost")</f>
        <v>Permafrost</v>
      </c>
      <c r="I14" s="15"/>
      <c r="J14" s="16" t="str">
        <f>IFERROR(__xludf.DUMMYFUNCTION("""COMPUTED_VALUE"""),"Raptors")</f>
        <v>Raptors</v>
      </c>
      <c r="K14" s="16" t="str">
        <f>IFERROR(__xludf.DUMMYFUNCTION("""COMPUTED_VALUE"""),"at")</f>
        <v>at</v>
      </c>
      <c r="L14" s="16" t="str">
        <f>IFERROR(__xludf.DUMMYFUNCTION("""COMPUTED_VALUE"""),"Ghastly Goombahs")</f>
        <v>Ghastly Goombahs</v>
      </c>
      <c r="M14" s="14"/>
      <c r="N14" s="17" t="str">
        <f>IFERROR(__xludf.DUMMYFUNCTION("""COMPUTED_VALUE"""),"Nighthawks")</f>
        <v>Nighthawks</v>
      </c>
      <c r="O14" s="17" t="str">
        <f>IFERROR(__xludf.DUMMYFUNCTION("""COMPUTED_VALUE"""),"at")</f>
        <v>at</v>
      </c>
      <c r="P14" s="17" t="str">
        <f>IFERROR(__xludf.DUMMYFUNCTION("""COMPUTED_VALUE"""),"Merciless Mob")</f>
        <v>Merciless Mob</v>
      </c>
      <c r="Q14" s="4"/>
    </row>
    <row r="15">
      <c r="A15" s="4"/>
      <c r="B15" s="6" t="str">
        <f>IFERROR(__xludf.DUMMYFUNCTION("""COMPUTED_VALUE"""),"Capybaras")</f>
        <v>Capybaras</v>
      </c>
      <c r="C15" s="6" t="str">
        <f>IFERROR(__xludf.DUMMYFUNCTION("""COMPUTED_VALUE"""),"at")</f>
        <v>at</v>
      </c>
      <c r="D15" s="6" t="str">
        <f>IFERROR(__xludf.DUMMYFUNCTION("""COMPUTED_VALUE"""),"Super Clusters")</f>
        <v>Super Clusters</v>
      </c>
      <c r="E15" s="14"/>
      <c r="F15" s="9" t="str">
        <f>IFERROR(__xludf.DUMMYFUNCTION("""COMPUTED_VALUE"""),"Reapers")</f>
        <v>Reapers</v>
      </c>
      <c r="G15" s="10" t="str">
        <f>IFERROR(__xludf.DUMMYFUNCTION("""COMPUTED_VALUE"""),"at")</f>
        <v>at</v>
      </c>
      <c r="H15" s="9" t="str">
        <f>IFERROR(__xludf.DUMMYFUNCTION("""COMPUTED_VALUE"""),"Heinous Henchmen")</f>
        <v>Heinous Henchmen</v>
      </c>
      <c r="I15" s="15"/>
      <c r="J15" s="16" t="str">
        <f>IFERROR(__xludf.DUMMYFUNCTION("""COMPUTED_VALUE"""),"Forge Defenders")</f>
        <v>Forge Defenders</v>
      </c>
      <c r="K15" s="16" t="str">
        <f>IFERROR(__xludf.DUMMYFUNCTION("""COMPUTED_VALUE"""),"at")</f>
        <v>at</v>
      </c>
      <c r="L15" s="16" t="str">
        <f>IFERROR(__xludf.DUMMYFUNCTION("""COMPUTED_VALUE"""),"Thrashers")</f>
        <v>Thrashers</v>
      </c>
      <c r="M15" s="14"/>
      <c r="N15" s="17" t="str">
        <f>IFERROR(__xludf.DUMMYFUNCTION("""COMPUTED_VALUE"""),"Blacksmiths")</f>
        <v>Blacksmiths</v>
      </c>
      <c r="O15" s="17" t="str">
        <f>IFERROR(__xludf.DUMMYFUNCTION("""COMPUTED_VALUE"""),"at")</f>
        <v>at</v>
      </c>
      <c r="P15" s="17" t="str">
        <f>IFERROR(__xludf.DUMMYFUNCTION("""COMPUTED_VALUE"""),"Folks")</f>
        <v>Folks</v>
      </c>
      <c r="Q15" s="4"/>
    </row>
    <row r="16">
      <c r="A16" s="4"/>
      <c r="B16" s="6" t="str">
        <f>IFERROR(__xludf.DUMMYFUNCTION("""COMPUTED_VALUE"""),"Interstellar")</f>
        <v>Interstellar</v>
      </c>
      <c r="C16" s="7" t="str">
        <f>IFERROR(__xludf.DUMMYFUNCTION("""COMPUTED_VALUE"""),"at")</f>
        <v>at</v>
      </c>
      <c r="D16" s="6" t="str">
        <f>IFERROR(__xludf.DUMMYFUNCTION("""COMPUTED_VALUE"""),"Punks")</f>
        <v>Punks</v>
      </c>
      <c r="E16" s="14"/>
      <c r="F16" s="9" t="str">
        <f>IFERROR(__xludf.DUMMYFUNCTION("""COMPUTED_VALUE"""),"Oblivion")</f>
        <v>Oblivion</v>
      </c>
      <c r="G16" s="10" t="str">
        <f>IFERROR(__xludf.DUMMYFUNCTION("""COMPUTED_VALUE"""),"at")</f>
        <v>at</v>
      </c>
      <c r="H16" s="9" t="str">
        <f>IFERROR(__xludf.DUMMYFUNCTION("""COMPUTED_VALUE"""),"Battle Masters")</f>
        <v>Battle Masters</v>
      </c>
      <c r="I16" s="15"/>
      <c r="J16" s="16" t="str">
        <f>IFERROR(__xludf.DUMMYFUNCTION("""COMPUTED_VALUE"""),"Immortals")</f>
        <v>Immortals</v>
      </c>
      <c r="K16" s="16" t="str">
        <f>IFERROR(__xludf.DUMMYFUNCTION("""COMPUTED_VALUE"""),"at")</f>
        <v>at</v>
      </c>
      <c r="L16" s="16" t="str">
        <f>IFERROR(__xludf.DUMMYFUNCTION("""COMPUTED_VALUE"""),"Black-Holes")</f>
        <v>Black-Holes</v>
      </c>
      <c r="M16" s="14"/>
      <c r="N16" s="17" t="str">
        <f>IFERROR(__xludf.DUMMYFUNCTION("""COMPUTED_VALUE"""),"Berserkers")</f>
        <v>Berserkers</v>
      </c>
      <c r="O16" s="17" t="str">
        <f>IFERROR(__xludf.DUMMYFUNCTION("""COMPUTED_VALUE"""),"at")</f>
        <v>at</v>
      </c>
      <c r="P16" s="17" t="str">
        <f>IFERROR(__xludf.DUMMYFUNCTION("""COMPUTED_VALUE"""),"Supernova")</f>
        <v>Supernova</v>
      </c>
      <c r="Q16" s="4"/>
    </row>
    <row r="17">
      <c r="A17" s="4"/>
      <c r="B17" s="7" t="str">
        <f>IFERROR(__xludf.DUMMYFUNCTION("""COMPUTED_VALUE"""),"Crooked Capos")</f>
        <v>Crooked Capos</v>
      </c>
      <c r="C17" s="7" t="str">
        <f>IFERROR(__xludf.DUMMYFUNCTION("""COMPUTED_VALUE"""),"at")</f>
        <v>at</v>
      </c>
      <c r="D17" s="6" t="str">
        <f>IFERROR(__xludf.DUMMYFUNCTION("""COMPUTED_VALUE"""),"Gummy Bears")</f>
        <v>Gummy Bears</v>
      </c>
      <c r="E17" s="14"/>
      <c r="F17" s="21" t="str">
        <f>IFERROR(__xludf.DUMMYFUNCTION("""COMPUTED_VALUE"""),"Care Bears")</f>
        <v>Care Bears</v>
      </c>
      <c r="G17" s="21" t="str">
        <f>IFERROR(__xludf.DUMMYFUNCTION("""COMPUTED_VALUE"""),"at")</f>
        <v>at</v>
      </c>
      <c r="H17" s="20" t="str">
        <f>IFERROR(__xludf.DUMMYFUNCTION("""COMPUTED_VALUE"""),"Andromeda")</f>
        <v>Andromeda</v>
      </c>
      <c r="I17" s="15"/>
      <c r="J17" s="16" t="str">
        <f>IFERROR(__xludf.DUMMYFUNCTION("""COMPUTED_VALUE"""),"Gelato")</f>
        <v>Gelato</v>
      </c>
      <c r="K17" s="16" t="str">
        <f>IFERROR(__xludf.DUMMYFUNCTION("""COMPUTED_VALUE"""),"at")</f>
        <v>at</v>
      </c>
      <c r="L17" s="16" t="str">
        <f>IFERROR(__xludf.DUMMYFUNCTION("""COMPUTED_VALUE"""),"Demons")</f>
        <v>Demons</v>
      </c>
      <c r="M17" s="14"/>
      <c r="N17" s="17" t="str">
        <f>IFERROR(__xludf.DUMMYFUNCTION("""COMPUTED_VALUE"""),"Cannoli")</f>
        <v>Cannoli</v>
      </c>
      <c r="O17" s="17" t="str">
        <f>IFERROR(__xludf.DUMMYFUNCTION("""COMPUTED_VALUE"""),"at")</f>
        <v>at</v>
      </c>
      <c r="P17" s="17" t="str">
        <f>IFERROR(__xludf.DUMMYFUNCTION("""COMPUTED_VALUE"""),"Banshees")</f>
        <v>Banshees</v>
      </c>
      <c r="Q17" s="4"/>
    </row>
    <row r="18">
      <c r="A18" s="4"/>
      <c r="B18" s="23" t="str">
        <f>IFERROR(__xludf.DUMMYFUNCTION("""COMPUTED_VALUE"""),"Leviathans")</f>
        <v>Leviathans</v>
      </c>
      <c r="C18" s="23" t="str">
        <f>IFERROR(__xludf.DUMMYFUNCTION("""COMPUTED_VALUE"""),"at")</f>
        <v>at</v>
      </c>
      <c r="D18" s="23" t="str">
        <f>IFERROR(__xludf.DUMMYFUNCTION("""COMPUTED_VALUE"""),"Feta Forgers")</f>
        <v>Feta Forgers</v>
      </c>
      <c r="E18" s="14"/>
      <c r="F18" s="22" t="str">
        <f>IFERROR(__xludf.DUMMYFUNCTION("""COMPUTED_VALUE"""),"Preseason Match Day #3")</f>
        <v>Preseason Match Day #3</v>
      </c>
      <c r="G18" s="19"/>
      <c r="H18" s="19"/>
      <c r="I18" s="15"/>
      <c r="J18" s="16" t="str">
        <f>IFERROR(__xludf.DUMMYFUNCTION("""COMPUTED_VALUE"""),"Despair")</f>
        <v>Despair</v>
      </c>
      <c r="K18" s="16" t="str">
        <f>IFERROR(__xludf.DUMMYFUNCTION("""COMPUTED_VALUE"""),"at")</f>
        <v>at</v>
      </c>
      <c r="L18" s="16" t="str">
        <f>IFERROR(__xludf.DUMMYFUNCTION("""COMPUTED_VALUE"""),"Afterburners")</f>
        <v>Afterburners</v>
      </c>
      <c r="M18" s="14"/>
      <c r="N18" s="17" t="str">
        <f>IFERROR(__xludf.DUMMYFUNCTION("""COMPUTED_VALUE"""),"Dread")</f>
        <v>Dread</v>
      </c>
      <c r="O18" s="17" t="str">
        <f>IFERROR(__xludf.DUMMYFUNCTION("""COMPUTED_VALUE"""),"at")</f>
        <v>at</v>
      </c>
      <c r="P18" s="17" t="str">
        <f>IFERROR(__xludf.DUMMYFUNCTION("""COMPUTED_VALUE"""),"Dogfight")</f>
        <v>Dogfight</v>
      </c>
      <c r="Q18" s="4"/>
    </row>
    <row r="19">
      <c r="A19" s="4"/>
      <c r="B19" s="24"/>
      <c r="C19" s="25"/>
      <c r="D19" s="24"/>
      <c r="E19" s="14"/>
      <c r="F19" s="9" t="str">
        <f>IFERROR(__xludf.DUMMYFUNCTION("""COMPUTED_VALUE"""),"Lemurs")</f>
        <v>Lemurs</v>
      </c>
      <c r="G19" s="10" t="str">
        <f>IFERROR(__xludf.DUMMYFUNCTION("""COMPUTED_VALUE"""),"at")</f>
        <v>at</v>
      </c>
      <c r="H19" s="9" t="str">
        <f>IFERROR(__xludf.DUMMYFUNCTION("""COMPUTED_VALUE"""),"Permafrost")</f>
        <v>Permafrost</v>
      </c>
      <c r="I19" s="15"/>
      <c r="J19" s="16" t="str">
        <f>IFERROR(__xludf.DUMMYFUNCTION("""COMPUTED_VALUE"""),"Krakens")</f>
        <v>Krakens</v>
      </c>
      <c r="K19" s="16" t="str">
        <f>IFERROR(__xludf.DUMMYFUNCTION("""COMPUTED_VALUE"""),"at")</f>
        <v>at</v>
      </c>
      <c r="L19" s="16" t="str">
        <f>IFERROR(__xludf.DUMMYFUNCTION("""COMPUTED_VALUE"""),"Dik-diks")</f>
        <v>Dik-diks</v>
      </c>
      <c r="M19" s="14"/>
      <c r="N19" s="17" t="str">
        <f>IFERROR(__xludf.DUMMYFUNCTION("""COMPUTED_VALUE"""),"Giant Squids")</f>
        <v>Giant Squids</v>
      </c>
      <c r="O19" s="17" t="str">
        <f>IFERROR(__xludf.DUMMYFUNCTION("""COMPUTED_VALUE"""),"at")</f>
        <v>at</v>
      </c>
      <c r="P19" s="17" t="str">
        <f>IFERROR(__xludf.DUMMYFUNCTION("""COMPUTED_VALUE"""),"Giraffes")</f>
        <v>Giraffes</v>
      </c>
      <c r="Q19" s="4"/>
    </row>
    <row r="20">
      <c r="A20" s="4"/>
      <c r="B20" s="24"/>
      <c r="C20" s="25"/>
      <c r="D20" s="25"/>
      <c r="E20" s="14"/>
      <c r="F20" s="9" t="str">
        <f>IFERROR(__xludf.DUMMYFUNCTION("""COMPUTED_VALUE"""),"Oblivion")</f>
        <v>Oblivion</v>
      </c>
      <c r="G20" s="10" t="str">
        <f>IFERROR(__xludf.DUMMYFUNCTION("""COMPUTED_VALUE"""),"at")</f>
        <v>at</v>
      </c>
      <c r="H20" s="10" t="str">
        <f>IFERROR(__xludf.DUMMYFUNCTION("""COMPUTED_VALUE"""),"Care Bears")</f>
        <v>Care Bears</v>
      </c>
      <c r="I20" s="15"/>
      <c r="J20" s="16" t="str">
        <f>IFERROR(__xludf.DUMMYFUNCTION("""COMPUTED_VALUE"""),"Commanders")</f>
        <v>Commanders</v>
      </c>
      <c r="K20" s="16" t="str">
        <f>IFERROR(__xludf.DUMMYFUNCTION("""COMPUTED_VALUE"""),"at")</f>
        <v>at</v>
      </c>
      <c r="L20" s="16" t="str">
        <f>IFERROR(__xludf.DUMMYFUNCTION("""COMPUTED_VALUE"""),"Forest Cobra")</f>
        <v>Forest Cobra</v>
      </c>
      <c r="M20" s="14"/>
      <c r="N20" s="17" t="str">
        <f>IFERROR(__xludf.DUMMYFUNCTION("""COMPUTED_VALUE"""),"Mages")</f>
        <v>Mages</v>
      </c>
      <c r="O20" s="17" t="str">
        <f>IFERROR(__xludf.DUMMYFUNCTION("""COMPUTED_VALUE"""),"at")</f>
        <v>at</v>
      </c>
      <c r="P20" s="17" t="str">
        <f>IFERROR(__xludf.DUMMYFUNCTION("""COMPUTED_VALUE"""),"Fer-de-Lance")</f>
        <v>Fer-de-Lance</v>
      </c>
      <c r="Q20" s="4"/>
    </row>
    <row r="21">
      <c r="A21" s="4"/>
      <c r="B21" s="24"/>
      <c r="C21" s="25"/>
      <c r="D21" s="24"/>
      <c r="E21" s="14"/>
      <c r="F21" s="9" t="str">
        <f>IFERROR(__xludf.DUMMYFUNCTION("""COMPUTED_VALUE"""),"Helicoprions")</f>
        <v>Helicoprions</v>
      </c>
      <c r="G21" s="10" t="str">
        <f>IFERROR(__xludf.DUMMYFUNCTION("""COMPUTED_VALUE"""),"at")</f>
        <v>at</v>
      </c>
      <c r="H21" s="9" t="str">
        <f>IFERROR(__xludf.DUMMYFUNCTION("""COMPUTED_VALUE"""),"Reapers")</f>
        <v>Reapers</v>
      </c>
      <c r="I21" s="15"/>
      <c r="J21" s="26" t="str">
        <f>IFERROR(__xludf.DUMMYFUNCTION("""COMPUTED_VALUE"""),"Preseason Match Day #2")</f>
        <v>Preseason Match Day #2</v>
      </c>
      <c r="K21" s="27"/>
      <c r="L21" s="27"/>
      <c r="M21" s="14"/>
      <c r="N21" s="26" t="str">
        <f>IFERROR(__xludf.DUMMYFUNCTION("""COMPUTED_VALUE"""),"Preseason Match Day #2")</f>
        <v>Preseason Match Day #2</v>
      </c>
      <c r="O21" s="27"/>
      <c r="P21" s="27"/>
      <c r="Q21" s="4"/>
    </row>
    <row r="22">
      <c r="A22" s="4"/>
      <c r="B22" s="24"/>
      <c r="C22" s="25"/>
      <c r="D22" s="24"/>
      <c r="E22" s="14"/>
      <c r="F22" s="9" t="str">
        <f>IFERROR(__xludf.DUMMYFUNCTION("""COMPUTED_VALUE"""),"Fromunda Frauds")</f>
        <v>Fromunda Frauds</v>
      </c>
      <c r="G22" s="9" t="str">
        <f>IFERROR(__xludf.DUMMYFUNCTION("""COMPUTED_VALUE"""),"at")</f>
        <v>at</v>
      </c>
      <c r="H22" s="9" t="str">
        <f>IFERROR(__xludf.DUMMYFUNCTION("""COMPUTED_VALUE"""),"Heinous Henchmen")</f>
        <v>Heinous Henchmen</v>
      </c>
      <c r="I22" s="15"/>
      <c r="J22" s="16" t="str">
        <f>IFERROR(__xludf.DUMMYFUNCTION("""COMPUTED_VALUE"""),"Dragon")</f>
        <v>Dragon</v>
      </c>
      <c r="K22" s="16" t="str">
        <f>IFERROR(__xludf.DUMMYFUNCTION("""COMPUTED_VALUE"""),"at")</f>
        <v>at</v>
      </c>
      <c r="L22" s="16" t="str">
        <f>IFERROR(__xludf.DUMMYFUNCTION("""COMPUTED_VALUE"""),"Hellhounds")</f>
        <v>Hellhounds</v>
      </c>
      <c r="M22" s="14"/>
      <c r="N22" s="17" t="str">
        <f>IFERROR(__xludf.DUMMYFUNCTION("""COMPUTED_VALUE"""),"Gargoyle")</f>
        <v>Gargoyle</v>
      </c>
      <c r="O22" s="17" t="str">
        <f>IFERROR(__xludf.DUMMYFUNCTION("""COMPUTED_VALUE"""),"at")</f>
        <v>at</v>
      </c>
      <c r="P22" s="17" t="str">
        <f>IFERROR(__xludf.DUMMYFUNCTION("""COMPUTED_VALUE"""),"Shadow Tails")</f>
        <v>Shadow Tails</v>
      </c>
      <c r="Q22" s="4"/>
    </row>
    <row r="23">
      <c r="A23" s="4"/>
      <c r="B23" s="24"/>
      <c r="C23" s="25"/>
      <c r="D23" s="24"/>
      <c r="E23" s="14"/>
      <c r="F23" s="9" t="str">
        <f>IFERROR(__xludf.DUMMYFUNCTION("""COMPUTED_VALUE"""),"Battle Masters")</f>
        <v>Battle Masters</v>
      </c>
      <c r="G23" s="10" t="str">
        <f>IFERROR(__xludf.DUMMYFUNCTION("""COMPUTED_VALUE"""),"at")</f>
        <v>at</v>
      </c>
      <c r="H23" s="10" t="str">
        <f>IFERROR(__xludf.DUMMYFUNCTION("""COMPUTED_VALUE"""),"Kawaii")</f>
        <v>Kawaii</v>
      </c>
      <c r="I23" s="15"/>
      <c r="J23" s="16" t="str">
        <f>IFERROR(__xludf.DUMMYFUNCTION("""COMPUTED_VALUE"""),"Teddy Bears")</f>
        <v>Teddy Bears</v>
      </c>
      <c r="K23" s="16" t="str">
        <f>IFERROR(__xludf.DUMMYFUNCTION("""COMPUTED_VALUE"""),"at")</f>
        <v>at</v>
      </c>
      <c r="L23" s="16" t="str">
        <f>IFERROR(__xludf.DUMMYFUNCTION("""COMPUTED_VALUE"""),"Menthol")</f>
        <v>Menthol</v>
      </c>
      <c r="M23" s="14"/>
      <c r="N23" s="17" t="str">
        <f>IFERROR(__xludf.DUMMYFUNCTION("""COMPUTED_VALUE"""),"Grizzly Bears")</f>
        <v>Grizzly Bears</v>
      </c>
      <c r="O23" s="17" t="str">
        <f>IFERROR(__xludf.DUMMYFUNCTION("""COMPUTED_VALUE"""),"at")</f>
        <v>at</v>
      </c>
      <c r="P23" s="17" t="str">
        <f>IFERROR(__xludf.DUMMYFUNCTION("""COMPUTED_VALUE"""),"Peppermint")</f>
        <v>Peppermint</v>
      </c>
      <c r="Q23" s="4"/>
    </row>
    <row r="24">
      <c r="A24" s="4"/>
      <c r="B24" s="28"/>
      <c r="C24" s="29"/>
      <c r="D24" s="28"/>
      <c r="E24" s="14"/>
      <c r="F24" s="20" t="str">
        <f>IFERROR(__xludf.DUMMYFUNCTION("""COMPUTED_VALUE"""),"Andromeda")</f>
        <v>Andromeda</v>
      </c>
      <c r="G24" s="21" t="str">
        <f>IFERROR(__xludf.DUMMYFUNCTION("""COMPUTED_VALUE"""),"at")</f>
        <v>at</v>
      </c>
      <c r="H24" s="20" t="str">
        <f>IFERROR(__xludf.DUMMYFUNCTION("""COMPUTED_VALUE"""),"Spectres")</f>
        <v>Spectres</v>
      </c>
      <c r="I24" s="15"/>
      <c r="J24" s="16" t="str">
        <f>IFERROR(__xludf.DUMMYFUNCTION("""COMPUTED_VALUE"""),"Hydras")</f>
        <v>Hydras</v>
      </c>
      <c r="K24" s="16" t="str">
        <f>IFERROR(__xludf.DUMMYFUNCTION("""COMPUTED_VALUE"""),"at")</f>
        <v>at</v>
      </c>
      <c r="L24" s="16" t="str">
        <f>IFERROR(__xludf.DUMMYFUNCTION("""COMPUTED_VALUE"""),"Sloths")</f>
        <v>Sloths</v>
      </c>
      <c r="M24" s="14"/>
      <c r="N24" s="17" t="str">
        <f>IFERROR(__xludf.DUMMYFUNCTION("""COMPUTED_VALUE"""),"Lycans")</f>
        <v>Lycans</v>
      </c>
      <c r="O24" s="17" t="str">
        <f>IFERROR(__xludf.DUMMYFUNCTION("""COMPUTED_VALUE"""),"at")</f>
        <v>at</v>
      </c>
      <c r="P24" s="17" t="str">
        <f>IFERROR(__xludf.DUMMYFUNCTION("""COMPUTED_VALUE"""),"Gorillas")</f>
        <v>Gorillas</v>
      </c>
      <c r="Q24" s="4"/>
    </row>
    <row r="25">
      <c r="A25" s="4"/>
      <c r="B25" s="14"/>
      <c r="C25" s="14"/>
      <c r="D25" s="14"/>
      <c r="E25" s="14"/>
      <c r="F25" s="25"/>
      <c r="G25" s="25"/>
      <c r="H25" s="25"/>
      <c r="I25" s="15"/>
      <c r="J25" s="16" t="str">
        <f>IFERROR(__xludf.DUMMYFUNCTION("""COMPUTED_VALUE"""),"Frostbite")</f>
        <v>Frostbite</v>
      </c>
      <c r="K25" s="16" t="str">
        <f>IFERROR(__xludf.DUMMYFUNCTION("""COMPUTED_VALUE"""),"at")</f>
        <v>at</v>
      </c>
      <c r="L25" s="16" t="str">
        <f>IFERROR(__xludf.DUMMYFUNCTION("""COMPUTED_VALUE"""),"Praetorian Guard")</f>
        <v>Praetorian Guard</v>
      </c>
      <c r="M25" s="14"/>
      <c r="N25" s="17" t="str">
        <f>IFERROR(__xludf.DUMMYFUNCTION("""COMPUTED_VALUE"""),"Avalanche")</f>
        <v>Avalanche</v>
      </c>
      <c r="O25" s="17" t="str">
        <f>IFERROR(__xludf.DUMMYFUNCTION("""COMPUTED_VALUE"""),"at")</f>
        <v>at</v>
      </c>
      <c r="P25" s="17" t="str">
        <f>IFERROR(__xludf.DUMMYFUNCTION("""COMPUTED_VALUE"""),"Legati")</f>
        <v>Legati</v>
      </c>
      <c r="Q25" s="4"/>
    </row>
    <row r="26">
      <c r="A26" s="4"/>
      <c r="B26" s="14"/>
      <c r="C26" s="14"/>
      <c r="D26" s="14"/>
      <c r="E26" s="14"/>
      <c r="F26" s="25"/>
      <c r="G26" s="25"/>
      <c r="H26" s="25"/>
      <c r="I26" s="15"/>
      <c r="J26" s="16" t="str">
        <f>IFERROR(__xludf.DUMMYFUNCTION("""COMPUTED_VALUE"""),"Fire")</f>
        <v>Fire</v>
      </c>
      <c r="K26" s="16" t="str">
        <f>IFERROR(__xludf.DUMMYFUNCTION("""COMPUTED_VALUE"""),"at")</f>
        <v>at</v>
      </c>
      <c r="L26" s="16" t="str">
        <f>IFERROR(__xludf.DUMMYFUNCTION("""COMPUTED_VALUE"""),"Peerless Scarred")</f>
        <v>Peerless Scarred</v>
      </c>
      <c r="M26" s="14"/>
      <c r="N26" s="17" t="str">
        <f>IFERROR(__xludf.DUMMYFUNCTION("""COMPUTED_VALUE"""),"Water")</f>
        <v>Water</v>
      </c>
      <c r="O26" s="17" t="str">
        <f>IFERROR(__xludf.DUMMYFUNCTION("""COMPUTED_VALUE"""),"at")</f>
        <v>at</v>
      </c>
      <c r="P26" s="17" t="str">
        <f>IFERROR(__xludf.DUMMYFUNCTION("""COMPUTED_VALUE"""),"Sons of Ares")</f>
        <v>Sons of Ares</v>
      </c>
      <c r="Q26" s="4"/>
    </row>
    <row r="27">
      <c r="A27" s="4"/>
      <c r="B27" s="14"/>
      <c r="C27" s="14"/>
      <c r="D27" s="14"/>
      <c r="E27" s="14"/>
      <c r="F27" s="25"/>
      <c r="G27" s="25"/>
      <c r="H27" s="25"/>
      <c r="I27" s="15"/>
      <c r="J27" s="16" t="str">
        <f>IFERROR(__xludf.DUMMYFUNCTION("""COMPUTED_VALUE"""),"Desolation")</f>
        <v>Desolation</v>
      </c>
      <c r="K27" s="16" t="str">
        <f>IFERROR(__xludf.DUMMYFUNCTION("""COMPUTED_VALUE"""),"at")</f>
        <v>at</v>
      </c>
      <c r="L27" s="16" t="str">
        <f>IFERROR(__xludf.DUMMYFUNCTION("""COMPUTED_VALUE"""),"Pixel Picassos")</f>
        <v>Pixel Picassos</v>
      </c>
      <c r="M27" s="14"/>
      <c r="N27" s="17" t="str">
        <f>IFERROR(__xludf.DUMMYFUNCTION("""COMPUTED_VALUE"""),"Singularity")</f>
        <v>Singularity</v>
      </c>
      <c r="O27" s="17" t="str">
        <f>IFERROR(__xludf.DUMMYFUNCTION("""COMPUTED_VALUE"""),"at")</f>
        <v>at</v>
      </c>
      <c r="P27" s="17" t="str">
        <f>IFERROR(__xludf.DUMMYFUNCTION("""COMPUTED_VALUE"""),"Mosaic Maestros")</f>
        <v>Mosaic Maestros</v>
      </c>
      <c r="Q27" s="4"/>
    </row>
    <row r="28">
      <c r="A28" s="4"/>
      <c r="B28" s="14"/>
      <c r="C28" s="14"/>
      <c r="D28" s="14"/>
      <c r="E28" s="14"/>
      <c r="F28" s="25"/>
      <c r="G28" s="25"/>
      <c r="H28" s="25"/>
      <c r="I28" s="15"/>
      <c r="J28" s="16" t="str">
        <f>IFERROR(__xludf.DUMMYFUNCTION("""COMPUTED_VALUE"""),"Drive-by")</f>
        <v>Drive-by</v>
      </c>
      <c r="K28" s="16" t="str">
        <f>IFERROR(__xludf.DUMMYFUNCTION("""COMPUTED_VALUE"""),"at")</f>
        <v>at</v>
      </c>
      <c r="L28" s="16" t="str">
        <f>IFERROR(__xludf.DUMMYFUNCTION("""COMPUTED_VALUE"""),"Great Whites")</f>
        <v>Great Whites</v>
      </c>
      <c r="M28" s="14"/>
      <c r="N28" s="17" t="str">
        <f>IFERROR(__xludf.DUMMYFUNCTION("""COMPUTED_VALUE"""),"Street Rats")</f>
        <v>Street Rats</v>
      </c>
      <c r="O28" s="17" t="str">
        <f>IFERROR(__xludf.DUMMYFUNCTION("""COMPUTED_VALUE"""),"at")</f>
        <v>at</v>
      </c>
      <c r="P28" s="17" t="str">
        <f>IFERROR(__xludf.DUMMYFUNCTION("""COMPUTED_VALUE"""),"Makos")</f>
        <v>Makos</v>
      </c>
      <c r="Q28" s="4"/>
    </row>
    <row r="29">
      <c r="A29" s="4"/>
      <c r="B29" s="14"/>
      <c r="C29" s="14"/>
      <c r="D29" s="14"/>
      <c r="E29" s="14"/>
      <c r="F29" s="25"/>
      <c r="G29" s="25"/>
      <c r="H29" s="25"/>
      <c r="I29" s="15"/>
      <c r="J29" s="16" t="str">
        <f>IFERROR(__xludf.DUMMYFUNCTION("""COMPUTED_VALUE"""),"Orochi")</f>
        <v>Orochi</v>
      </c>
      <c r="K29" s="16" t="str">
        <f>IFERROR(__xludf.DUMMYFUNCTION("""COMPUTED_VALUE"""),"at")</f>
        <v>at</v>
      </c>
      <c r="L29" s="16" t="str">
        <f>IFERROR(__xludf.DUMMYFUNCTION("""COMPUTED_VALUE"""),"Swordsman")</f>
        <v>Swordsman</v>
      </c>
      <c r="M29" s="14"/>
      <c r="N29" s="17" t="str">
        <f>IFERROR(__xludf.DUMMYFUNCTION("""COMPUTED_VALUE"""),"Kirin")</f>
        <v>Kirin</v>
      </c>
      <c r="O29" s="17" t="str">
        <f>IFERROR(__xludf.DUMMYFUNCTION("""COMPUTED_VALUE"""),"at")</f>
        <v>at</v>
      </c>
      <c r="P29" s="17" t="str">
        <f>IFERROR(__xludf.DUMMYFUNCTION("""COMPUTED_VALUE"""),"Navigators")</f>
        <v>Navigators</v>
      </c>
      <c r="Q29" s="4"/>
    </row>
    <row r="30">
      <c r="A30" s="4"/>
      <c r="B30" s="14"/>
      <c r="C30" s="14"/>
      <c r="D30" s="14"/>
      <c r="E30" s="14"/>
      <c r="F30" s="25"/>
      <c r="G30" s="25"/>
      <c r="H30" s="25"/>
      <c r="I30" s="15"/>
      <c r="J30" s="16" t="str">
        <f>IFERROR(__xludf.DUMMYFUNCTION("""COMPUTED_VALUE"""),"Forest Cobra")</f>
        <v>Forest Cobra</v>
      </c>
      <c r="K30" s="16" t="str">
        <f>IFERROR(__xludf.DUMMYFUNCTION("""COMPUTED_VALUE"""),"at")</f>
        <v>at</v>
      </c>
      <c r="L30" s="16" t="str">
        <f>IFERROR(__xludf.DUMMYFUNCTION("""COMPUTED_VALUE"""),"Embezzlers")</f>
        <v>Embezzlers</v>
      </c>
      <c r="M30" s="14"/>
      <c r="N30" s="17" t="str">
        <f>IFERROR(__xludf.DUMMYFUNCTION("""COMPUTED_VALUE"""),"Fer-de-Lance")</f>
        <v>Fer-de-Lance</v>
      </c>
      <c r="O30" s="17" t="str">
        <f>IFERROR(__xludf.DUMMYFUNCTION("""COMPUTED_VALUE"""),"at")</f>
        <v>at</v>
      </c>
      <c r="P30" s="17" t="str">
        <f>IFERROR(__xludf.DUMMYFUNCTION("""COMPUTED_VALUE"""),"White Collars")</f>
        <v>White Collars</v>
      </c>
      <c r="Q30" s="4"/>
    </row>
    <row r="31">
      <c r="A31" s="4"/>
      <c r="B31" s="14"/>
      <c r="C31" s="14"/>
      <c r="D31" s="14"/>
      <c r="E31" s="14"/>
      <c r="F31" s="14"/>
      <c r="G31" s="14"/>
      <c r="H31" s="14"/>
      <c r="I31" s="15"/>
      <c r="J31" s="16" t="str">
        <f>IFERROR(__xludf.DUMMYFUNCTION("""COMPUTED_VALUE"""),"Commanders")</f>
        <v>Commanders</v>
      </c>
      <c r="K31" s="16" t="str">
        <f>IFERROR(__xludf.DUMMYFUNCTION("""COMPUTED_VALUE"""),"at")</f>
        <v>at</v>
      </c>
      <c r="L31" s="16" t="str">
        <f>IFERROR(__xludf.DUMMYFUNCTION("""COMPUTED_VALUE"""),"Cotija Cartel")</f>
        <v>Cotija Cartel</v>
      </c>
      <c r="M31" s="14"/>
      <c r="N31" s="17" t="str">
        <f>IFERROR(__xludf.DUMMYFUNCTION("""COMPUTED_VALUE"""),"Mages")</f>
        <v>Mages</v>
      </c>
      <c r="O31" s="17" t="str">
        <f>IFERROR(__xludf.DUMMYFUNCTION("""COMPUTED_VALUE"""),"at")</f>
        <v>at</v>
      </c>
      <c r="P31" s="17" t="str">
        <f>IFERROR(__xludf.DUMMYFUNCTION("""COMPUTED_VALUE"""),"Gouda Gangsters")</f>
        <v>Gouda Gangsters</v>
      </c>
      <c r="Q31" s="4"/>
    </row>
    <row r="32">
      <c r="A32" s="4"/>
      <c r="B32" s="14"/>
      <c r="C32" s="14"/>
      <c r="D32" s="14"/>
      <c r="E32" s="14"/>
      <c r="F32" s="14"/>
      <c r="G32" s="14"/>
      <c r="H32" s="14"/>
      <c r="I32" s="15"/>
      <c r="J32" s="16" t="str">
        <f>IFERROR(__xludf.DUMMYFUNCTION("""COMPUTED_VALUE"""),"Ghastly Goombahs")</f>
        <v>Ghastly Goombahs</v>
      </c>
      <c r="K32" s="16" t="str">
        <f>IFERROR(__xludf.DUMMYFUNCTION("""COMPUTED_VALUE"""),"at")</f>
        <v>at</v>
      </c>
      <c r="L32" s="16" t="str">
        <f>IFERROR(__xludf.DUMMYFUNCTION("""COMPUTED_VALUE"""),"Krakens")</f>
        <v>Krakens</v>
      </c>
      <c r="M32" s="14"/>
      <c r="N32" s="17" t="str">
        <f>IFERROR(__xludf.DUMMYFUNCTION("""COMPUTED_VALUE"""),"Merciless Mob")</f>
        <v>Merciless Mob</v>
      </c>
      <c r="O32" s="17" t="str">
        <f>IFERROR(__xludf.DUMMYFUNCTION("""COMPUTED_VALUE"""),"at")</f>
        <v>at</v>
      </c>
      <c r="P32" s="17" t="str">
        <f>IFERROR(__xludf.DUMMYFUNCTION("""COMPUTED_VALUE"""),"Giant Squids")</f>
        <v>Giant Squids</v>
      </c>
      <c r="Q32" s="4"/>
    </row>
    <row r="33">
      <c r="A33" s="4"/>
      <c r="B33" s="14"/>
      <c r="C33" s="14"/>
      <c r="D33" s="14"/>
      <c r="E33" s="14"/>
      <c r="F33" s="14"/>
      <c r="G33" s="14"/>
      <c r="H33" s="14"/>
      <c r="I33" s="15"/>
      <c r="J33" s="16" t="str">
        <f>IFERROR(__xludf.DUMMYFUNCTION("""COMPUTED_VALUE"""),"Dik-diks")</f>
        <v>Dik-diks</v>
      </c>
      <c r="K33" s="16" t="str">
        <f>IFERROR(__xludf.DUMMYFUNCTION("""COMPUTED_VALUE"""),"at")</f>
        <v>at</v>
      </c>
      <c r="L33" s="16" t="str">
        <f>IFERROR(__xludf.DUMMYFUNCTION("""COMPUTED_VALUE"""),"Raptors")</f>
        <v>Raptors</v>
      </c>
      <c r="M33" s="14"/>
      <c r="N33" s="17" t="str">
        <f>IFERROR(__xludf.DUMMYFUNCTION("""COMPUTED_VALUE"""),"Giraffes")</f>
        <v>Giraffes</v>
      </c>
      <c r="O33" s="17" t="str">
        <f>IFERROR(__xludf.DUMMYFUNCTION("""COMPUTED_VALUE"""),"at")</f>
        <v>at</v>
      </c>
      <c r="P33" s="17" t="str">
        <f>IFERROR(__xludf.DUMMYFUNCTION("""COMPUTED_VALUE"""),"Nighthawks")</f>
        <v>Nighthawks</v>
      </c>
      <c r="Q33" s="4"/>
    </row>
    <row r="34">
      <c r="A34" s="4"/>
      <c r="B34" s="14"/>
      <c r="C34" s="14"/>
      <c r="D34" s="14"/>
      <c r="E34" s="14"/>
      <c r="F34" s="14"/>
      <c r="G34" s="14"/>
      <c r="H34" s="14"/>
      <c r="I34" s="15"/>
      <c r="J34" s="16" t="str">
        <f>IFERROR(__xludf.DUMMYFUNCTION("""COMPUTED_VALUE"""),"Afterburners")</f>
        <v>Afterburners</v>
      </c>
      <c r="K34" s="16" t="str">
        <f>IFERROR(__xludf.DUMMYFUNCTION("""COMPUTED_VALUE"""),"at")</f>
        <v>at</v>
      </c>
      <c r="L34" s="16" t="str">
        <f>IFERROR(__xludf.DUMMYFUNCTION("""COMPUTED_VALUE"""),"Forge Defenders")</f>
        <v>Forge Defenders</v>
      </c>
      <c r="M34" s="14"/>
      <c r="N34" s="17" t="str">
        <f>IFERROR(__xludf.DUMMYFUNCTION("""COMPUTED_VALUE"""),"Dogfight")</f>
        <v>Dogfight</v>
      </c>
      <c r="O34" s="17" t="str">
        <f>IFERROR(__xludf.DUMMYFUNCTION("""COMPUTED_VALUE"""),"at")</f>
        <v>at</v>
      </c>
      <c r="P34" s="17" t="str">
        <f>IFERROR(__xludf.DUMMYFUNCTION("""COMPUTED_VALUE"""),"Blacksmiths")</f>
        <v>Blacksmiths</v>
      </c>
      <c r="Q34" s="4"/>
    </row>
    <row r="35">
      <c r="A35" s="4"/>
      <c r="B35" s="14"/>
      <c r="C35" s="14"/>
      <c r="D35" s="14"/>
      <c r="E35" s="14"/>
      <c r="F35" s="14"/>
      <c r="G35" s="14"/>
      <c r="H35" s="14"/>
      <c r="I35" s="15"/>
      <c r="J35" s="16" t="str">
        <f>IFERROR(__xludf.DUMMYFUNCTION("""COMPUTED_VALUE"""),"Thrashers")</f>
        <v>Thrashers</v>
      </c>
      <c r="K35" s="16" t="str">
        <f>IFERROR(__xludf.DUMMYFUNCTION("""COMPUTED_VALUE"""),"at")</f>
        <v>at</v>
      </c>
      <c r="L35" s="16" t="str">
        <f>IFERROR(__xludf.DUMMYFUNCTION("""COMPUTED_VALUE"""),"Despair")</f>
        <v>Despair</v>
      </c>
      <c r="M35" s="14"/>
      <c r="N35" s="17" t="str">
        <f>IFERROR(__xludf.DUMMYFUNCTION("""COMPUTED_VALUE"""),"Folks")</f>
        <v>Folks</v>
      </c>
      <c r="O35" s="17" t="str">
        <f>IFERROR(__xludf.DUMMYFUNCTION("""COMPUTED_VALUE"""),"at")</f>
        <v>at</v>
      </c>
      <c r="P35" s="17" t="str">
        <f>IFERROR(__xludf.DUMMYFUNCTION("""COMPUTED_VALUE"""),"Dread")</f>
        <v>Dread</v>
      </c>
      <c r="Q35" s="4"/>
    </row>
    <row r="36">
      <c r="A36" s="4"/>
      <c r="B36" s="14"/>
      <c r="C36" s="14"/>
      <c r="D36" s="14"/>
      <c r="E36" s="14"/>
      <c r="F36" s="14"/>
      <c r="G36" s="14"/>
      <c r="H36" s="14"/>
      <c r="I36" s="15"/>
      <c r="J36" s="16" t="str">
        <f>IFERROR(__xludf.DUMMYFUNCTION("""COMPUTED_VALUE"""),"Black-Holes")</f>
        <v>Black-Holes</v>
      </c>
      <c r="K36" s="16" t="str">
        <f>IFERROR(__xludf.DUMMYFUNCTION("""COMPUTED_VALUE"""),"at")</f>
        <v>at</v>
      </c>
      <c r="L36" s="16" t="str">
        <f>IFERROR(__xludf.DUMMYFUNCTION("""COMPUTED_VALUE"""),"Gelato")</f>
        <v>Gelato</v>
      </c>
      <c r="M36" s="14"/>
      <c r="N36" s="17" t="str">
        <f>IFERROR(__xludf.DUMMYFUNCTION("""COMPUTED_VALUE"""),"Supernova")</f>
        <v>Supernova</v>
      </c>
      <c r="O36" s="17" t="str">
        <f>IFERROR(__xludf.DUMMYFUNCTION("""COMPUTED_VALUE"""),"at")</f>
        <v>at</v>
      </c>
      <c r="P36" s="17" t="str">
        <f>IFERROR(__xludf.DUMMYFUNCTION("""COMPUTED_VALUE"""),"Cannoli")</f>
        <v>Cannoli</v>
      </c>
      <c r="Q36" s="4"/>
    </row>
    <row r="37">
      <c r="A37" s="4"/>
      <c r="B37" s="14"/>
      <c r="C37" s="14"/>
      <c r="D37" s="14"/>
      <c r="E37" s="14"/>
      <c r="F37" s="14"/>
      <c r="G37" s="14"/>
      <c r="H37" s="14"/>
      <c r="I37" s="15"/>
      <c r="J37" s="16" t="str">
        <f>IFERROR(__xludf.DUMMYFUNCTION("""COMPUTED_VALUE"""),"Demons")</f>
        <v>Demons</v>
      </c>
      <c r="K37" s="16" t="str">
        <f>IFERROR(__xludf.DUMMYFUNCTION("""COMPUTED_VALUE"""),"at")</f>
        <v>at</v>
      </c>
      <c r="L37" s="16" t="str">
        <f>IFERROR(__xludf.DUMMYFUNCTION("""COMPUTED_VALUE"""),"Immortals")</f>
        <v>Immortals</v>
      </c>
      <c r="M37" s="14"/>
      <c r="N37" s="17" t="str">
        <f>IFERROR(__xludf.DUMMYFUNCTION("""COMPUTED_VALUE"""),"Banshees")</f>
        <v>Banshees</v>
      </c>
      <c r="O37" s="17" t="str">
        <f>IFERROR(__xludf.DUMMYFUNCTION("""COMPUTED_VALUE"""),"at")</f>
        <v>at</v>
      </c>
      <c r="P37" s="17" t="str">
        <f>IFERROR(__xludf.DUMMYFUNCTION("""COMPUTED_VALUE"""),"Berserkers")</f>
        <v>Berserkers</v>
      </c>
      <c r="Q37" s="4"/>
    </row>
    <row r="38">
      <c r="A38" s="4"/>
      <c r="B38" s="14"/>
      <c r="C38" s="14"/>
      <c r="D38" s="14"/>
      <c r="E38" s="14"/>
      <c r="F38" s="14"/>
      <c r="G38" s="14"/>
      <c r="H38" s="14"/>
      <c r="I38" s="15"/>
      <c r="J38" s="30" t="str">
        <f>IFERROR(__xludf.DUMMYFUNCTION("""COMPUTED_VALUE"""),"Preseason Match Day #3")</f>
        <v>Preseason Match Day #3</v>
      </c>
      <c r="K38" s="27"/>
      <c r="L38" s="27"/>
      <c r="M38" s="14"/>
      <c r="N38" s="30" t="str">
        <f>IFERROR(__xludf.DUMMYFUNCTION("""COMPUTED_VALUE"""),"Preseason Match Day #3")</f>
        <v>Preseason Match Day #3</v>
      </c>
      <c r="O38" s="27"/>
      <c r="P38" s="27"/>
      <c r="Q38" s="4"/>
    </row>
    <row r="39">
      <c r="A39" s="4"/>
      <c r="B39" s="14"/>
      <c r="C39" s="14"/>
      <c r="D39" s="14"/>
      <c r="E39" s="14"/>
      <c r="F39" s="14"/>
      <c r="G39" s="14"/>
      <c r="H39" s="14"/>
      <c r="I39" s="15"/>
      <c r="J39" s="16" t="str">
        <f>IFERROR(__xludf.DUMMYFUNCTION("""COMPUTED_VALUE"""),"Desolation")</f>
        <v>Desolation</v>
      </c>
      <c r="K39" s="16" t="str">
        <f>IFERROR(__xludf.DUMMYFUNCTION("""COMPUTED_VALUE"""),"at")</f>
        <v>at</v>
      </c>
      <c r="L39" s="16" t="str">
        <f>IFERROR(__xludf.DUMMYFUNCTION("""COMPUTED_VALUE"""),"Embezzlers")</f>
        <v>Embezzlers</v>
      </c>
      <c r="M39" s="14"/>
      <c r="N39" s="17" t="str">
        <f>IFERROR(__xludf.DUMMYFUNCTION("""COMPUTED_VALUE"""),"Singularity")</f>
        <v>Singularity</v>
      </c>
      <c r="O39" s="17" t="str">
        <f>IFERROR(__xludf.DUMMYFUNCTION("""COMPUTED_VALUE"""),"at")</f>
        <v>at</v>
      </c>
      <c r="P39" s="17" t="str">
        <f>IFERROR(__xludf.DUMMYFUNCTION("""COMPUTED_VALUE"""),"White Collars")</f>
        <v>White Collars</v>
      </c>
      <c r="Q39" s="4"/>
    </row>
    <row r="40">
      <c r="A40" s="4"/>
      <c r="B40" s="14"/>
      <c r="C40" s="14"/>
      <c r="D40" s="14"/>
      <c r="E40" s="14"/>
      <c r="F40" s="14"/>
      <c r="G40" s="14"/>
      <c r="H40" s="14"/>
      <c r="I40" s="15"/>
      <c r="J40" s="16" t="str">
        <f>IFERROR(__xludf.DUMMYFUNCTION("""COMPUTED_VALUE"""),"Swordsman")</f>
        <v>Swordsman</v>
      </c>
      <c r="K40" s="16" t="str">
        <f>IFERROR(__xludf.DUMMYFUNCTION("""COMPUTED_VALUE"""),"at")</f>
        <v>at</v>
      </c>
      <c r="L40" s="16" t="str">
        <f>IFERROR(__xludf.DUMMYFUNCTION("""COMPUTED_VALUE"""),"Raptors")</f>
        <v>Raptors</v>
      </c>
      <c r="M40" s="14"/>
      <c r="N40" s="17" t="str">
        <f>IFERROR(__xludf.DUMMYFUNCTION("""COMPUTED_VALUE"""),"Navigators")</f>
        <v>Navigators</v>
      </c>
      <c r="O40" s="17" t="str">
        <f>IFERROR(__xludf.DUMMYFUNCTION("""COMPUTED_VALUE"""),"at")</f>
        <v>at</v>
      </c>
      <c r="P40" s="17" t="str">
        <f>IFERROR(__xludf.DUMMYFUNCTION("""COMPUTED_VALUE"""),"Nighthawks")</f>
        <v>Nighthawks</v>
      </c>
      <c r="Q40" s="4"/>
    </row>
    <row r="41">
      <c r="A41" s="4"/>
      <c r="B41" s="14"/>
      <c r="C41" s="14"/>
      <c r="D41" s="14"/>
      <c r="E41" s="14"/>
      <c r="F41" s="14"/>
      <c r="G41" s="14"/>
      <c r="H41" s="14"/>
      <c r="I41" s="15"/>
      <c r="J41" s="16" t="str">
        <f>IFERROR(__xludf.DUMMYFUNCTION("""COMPUTED_VALUE"""),"Cotija Cartel")</f>
        <v>Cotija Cartel</v>
      </c>
      <c r="K41" s="16" t="str">
        <f>IFERROR(__xludf.DUMMYFUNCTION("""COMPUTED_VALUE"""),"at")</f>
        <v>at</v>
      </c>
      <c r="L41" s="16" t="str">
        <f>IFERROR(__xludf.DUMMYFUNCTION("""COMPUTED_VALUE"""),"Peerless Scarred")</f>
        <v>Peerless Scarred</v>
      </c>
      <c r="M41" s="14"/>
      <c r="N41" s="17" t="str">
        <f>IFERROR(__xludf.DUMMYFUNCTION("""COMPUTED_VALUE"""),"Gouda Gangsters")</f>
        <v>Gouda Gangsters</v>
      </c>
      <c r="O41" s="17" t="str">
        <f>IFERROR(__xludf.DUMMYFUNCTION("""COMPUTED_VALUE"""),"at")</f>
        <v>at</v>
      </c>
      <c r="P41" s="17" t="str">
        <f>IFERROR(__xludf.DUMMYFUNCTION("""COMPUTED_VALUE"""),"Sons of Ares")</f>
        <v>Sons of Ares</v>
      </c>
      <c r="Q41" s="4"/>
    </row>
    <row r="42">
      <c r="A42" s="4"/>
      <c r="B42" s="14"/>
      <c r="C42" s="14"/>
      <c r="D42" s="14"/>
      <c r="E42" s="14"/>
      <c r="F42" s="14"/>
      <c r="G42" s="14"/>
      <c r="H42" s="14"/>
      <c r="I42" s="15"/>
      <c r="J42" s="16" t="str">
        <f>IFERROR(__xludf.DUMMYFUNCTION("""COMPUTED_VALUE"""),"Drive-by")</f>
        <v>Drive-by</v>
      </c>
      <c r="K42" s="16" t="str">
        <f>IFERROR(__xludf.DUMMYFUNCTION("""COMPUTED_VALUE"""),"at")</f>
        <v>at</v>
      </c>
      <c r="L42" s="16" t="str">
        <f>IFERROR(__xludf.DUMMYFUNCTION("""COMPUTED_VALUE"""),"Ghastly Goombahs")</f>
        <v>Ghastly Goombahs</v>
      </c>
      <c r="M42" s="14"/>
      <c r="N42" s="17" t="str">
        <f>IFERROR(__xludf.DUMMYFUNCTION("""COMPUTED_VALUE"""),"Street Rats")</f>
        <v>Street Rats</v>
      </c>
      <c r="O42" s="17" t="str">
        <f>IFERROR(__xludf.DUMMYFUNCTION("""COMPUTED_VALUE"""),"at")</f>
        <v>at</v>
      </c>
      <c r="P42" s="17" t="str">
        <f>IFERROR(__xludf.DUMMYFUNCTION("""COMPUTED_VALUE"""),"Merciless Mob")</f>
        <v>Merciless Mob</v>
      </c>
      <c r="Q42" s="4"/>
    </row>
    <row r="43">
      <c r="A43" s="4"/>
      <c r="B43" s="14"/>
      <c r="C43" s="14"/>
      <c r="D43" s="14"/>
      <c r="E43" s="14"/>
      <c r="F43" s="14"/>
      <c r="G43" s="14"/>
      <c r="H43" s="14"/>
      <c r="I43" s="15"/>
      <c r="J43" s="16" t="str">
        <f>IFERROR(__xludf.DUMMYFUNCTION("""COMPUTED_VALUE"""),"Sloths")</f>
        <v>Sloths</v>
      </c>
      <c r="K43" s="16" t="str">
        <f>IFERROR(__xludf.DUMMYFUNCTION("""COMPUTED_VALUE"""),"at")</f>
        <v>at</v>
      </c>
      <c r="L43" s="16" t="str">
        <f>IFERROR(__xludf.DUMMYFUNCTION("""COMPUTED_VALUE"""),"Thrashers")</f>
        <v>Thrashers</v>
      </c>
      <c r="M43" s="14"/>
      <c r="N43" s="17" t="str">
        <f>IFERROR(__xludf.DUMMYFUNCTION("""COMPUTED_VALUE"""),"Gorillas")</f>
        <v>Gorillas</v>
      </c>
      <c r="O43" s="17" t="str">
        <f>IFERROR(__xludf.DUMMYFUNCTION("""COMPUTED_VALUE"""),"at")</f>
        <v>at</v>
      </c>
      <c r="P43" s="17" t="str">
        <f>IFERROR(__xludf.DUMMYFUNCTION("""COMPUTED_VALUE"""),"Folks")</f>
        <v>Folks</v>
      </c>
      <c r="Q43" s="4"/>
    </row>
    <row r="44">
      <c r="A44" s="4"/>
      <c r="B44" s="14"/>
      <c r="C44" s="14"/>
      <c r="D44" s="14"/>
      <c r="E44" s="14"/>
      <c r="F44" s="14"/>
      <c r="G44" s="14"/>
      <c r="H44" s="14"/>
      <c r="I44" s="15"/>
      <c r="J44" s="16" t="str">
        <f>IFERROR(__xludf.DUMMYFUNCTION("""COMPUTED_VALUE"""),"Dragon")</f>
        <v>Dragon</v>
      </c>
      <c r="K44" s="16" t="str">
        <f>IFERROR(__xludf.DUMMYFUNCTION("""COMPUTED_VALUE"""),"at")</f>
        <v>at</v>
      </c>
      <c r="L44" s="16" t="str">
        <f>IFERROR(__xludf.DUMMYFUNCTION("""COMPUTED_VALUE"""),"Forge Defenders")</f>
        <v>Forge Defenders</v>
      </c>
      <c r="M44" s="14"/>
      <c r="N44" s="17" t="str">
        <f>IFERROR(__xludf.DUMMYFUNCTION("""COMPUTED_VALUE"""),"Gargoyle")</f>
        <v>Gargoyle</v>
      </c>
      <c r="O44" s="17" t="str">
        <f>IFERROR(__xludf.DUMMYFUNCTION("""COMPUTED_VALUE"""),"at")</f>
        <v>at</v>
      </c>
      <c r="P44" s="17" t="str">
        <f>IFERROR(__xludf.DUMMYFUNCTION("""COMPUTED_VALUE"""),"Blacksmiths")</f>
        <v>Blacksmiths</v>
      </c>
      <c r="Q44" s="4"/>
    </row>
    <row r="45">
      <c r="A45" s="4"/>
      <c r="B45" s="14"/>
      <c r="C45" s="14"/>
      <c r="D45" s="14"/>
      <c r="E45" s="14"/>
      <c r="F45" s="14"/>
      <c r="G45" s="14"/>
      <c r="H45" s="14"/>
      <c r="I45" s="15"/>
      <c r="J45" s="16" t="str">
        <f>IFERROR(__xludf.DUMMYFUNCTION("""COMPUTED_VALUE"""),"Frostbite")</f>
        <v>Frostbite</v>
      </c>
      <c r="K45" s="16" t="str">
        <f>IFERROR(__xludf.DUMMYFUNCTION("""COMPUTED_VALUE"""),"at")</f>
        <v>at</v>
      </c>
      <c r="L45" s="16" t="str">
        <f>IFERROR(__xludf.DUMMYFUNCTION("""COMPUTED_VALUE"""),"Black-Holes")</f>
        <v>Black-Holes</v>
      </c>
      <c r="M45" s="14"/>
      <c r="N45" s="17" t="str">
        <f>IFERROR(__xludf.DUMMYFUNCTION("""COMPUTED_VALUE"""),"Avalanche")</f>
        <v>Avalanche</v>
      </c>
      <c r="O45" s="17" t="str">
        <f>IFERROR(__xludf.DUMMYFUNCTION("""COMPUTED_VALUE"""),"at")</f>
        <v>at</v>
      </c>
      <c r="P45" s="17" t="str">
        <f>IFERROR(__xludf.DUMMYFUNCTION("""COMPUTED_VALUE"""),"Supernova")</f>
        <v>Supernova</v>
      </c>
      <c r="Q45" s="4"/>
    </row>
    <row r="46">
      <c r="A46" s="4"/>
      <c r="B46" s="14"/>
      <c r="C46" s="14"/>
      <c r="D46" s="14"/>
      <c r="E46" s="14"/>
      <c r="F46" s="14"/>
      <c r="G46" s="14"/>
      <c r="H46" s="14"/>
      <c r="I46" s="15"/>
      <c r="J46" s="16" t="str">
        <f>IFERROR(__xludf.DUMMYFUNCTION("""COMPUTED_VALUE"""),"Menthol")</f>
        <v>Menthol</v>
      </c>
      <c r="K46" s="16" t="str">
        <f>IFERROR(__xludf.DUMMYFUNCTION("""COMPUTED_VALUE"""),"at")</f>
        <v>at</v>
      </c>
      <c r="L46" s="16" t="str">
        <f>IFERROR(__xludf.DUMMYFUNCTION("""COMPUTED_VALUE"""),"Immortals")</f>
        <v>Immortals</v>
      </c>
      <c r="M46" s="14"/>
      <c r="N46" s="17" t="str">
        <f>IFERROR(__xludf.DUMMYFUNCTION("""COMPUTED_VALUE"""),"Peppermint")</f>
        <v>Peppermint</v>
      </c>
      <c r="O46" s="17" t="str">
        <f>IFERROR(__xludf.DUMMYFUNCTION("""COMPUTED_VALUE"""),"at")</f>
        <v>at</v>
      </c>
      <c r="P46" s="17" t="str">
        <f>IFERROR(__xludf.DUMMYFUNCTION("""COMPUTED_VALUE"""),"Berserkers")</f>
        <v>Berserkers</v>
      </c>
      <c r="Q46" s="4"/>
    </row>
    <row r="47">
      <c r="A47" s="4"/>
      <c r="B47" s="14"/>
      <c r="C47" s="14"/>
      <c r="D47" s="14"/>
      <c r="E47" s="14"/>
      <c r="F47" s="14"/>
      <c r="G47" s="14"/>
      <c r="H47" s="14"/>
      <c r="I47" s="15"/>
      <c r="J47" s="16" t="str">
        <f>IFERROR(__xludf.DUMMYFUNCTION("""COMPUTED_VALUE"""),"Praetorian Guard")</f>
        <v>Praetorian Guard</v>
      </c>
      <c r="K47" s="16" t="str">
        <f>IFERROR(__xludf.DUMMYFUNCTION("""COMPUTED_VALUE"""),"at")</f>
        <v>at</v>
      </c>
      <c r="L47" s="16" t="str">
        <f>IFERROR(__xludf.DUMMYFUNCTION("""COMPUTED_VALUE"""),"Demons")</f>
        <v>Demons</v>
      </c>
      <c r="M47" s="14"/>
      <c r="N47" s="17" t="str">
        <f>IFERROR(__xludf.DUMMYFUNCTION("""COMPUTED_VALUE"""),"Legati")</f>
        <v>Legati</v>
      </c>
      <c r="O47" s="17" t="str">
        <f>IFERROR(__xludf.DUMMYFUNCTION("""COMPUTED_VALUE"""),"at")</f>
        <v>at</v>
      </c>
      <c r="P47" s="17" t="str">
        <f>IFERROR(__xludf.DUMMYFUNCTION("""COMPUTED_VALUE"""),"Banshees")</f>
        <v>Banshees</v>
      </c>
      <c r="Q47" s="4"/>
    </row>
    <row r="48">
      <c r="A48" s="4"/>
      <c r="B48" s="14"/>
      <c r="C48" s="14"/>
      <c r="D48" s="14"/>
      <c r="E48" s="14"/>
      <c r="F48" s="14"/>
      <c r="G48" s="14"/>
      <c r="H48" s="14"/>
      <c r="I48" s="15"/>
      <c r="J48" s="16" t="str">
        <f>IFERROR(__xludf.DUMMYFUNCTION("""COMPUTED_VALUE"""),"Teddy Bears")</f>
        <v>Teddy Bears</v>
      </c>
      <c r="K48" s="16" t="str">
        <f>IFERROR(__xludf.DUMMYFUNCTION("""COMPUTED_VALUE"""),"at")</f>
        <v>at</v>
      </c>
      <c r="L48" s="16" t="str">
        <f>IFERROR(__xludf.DUMMYFUNCTION("""COMPUTED_VALUE"""),"Gelato")</f>
        <v>Gelato</v>
      </c>
      <c r="M48" s="14"/>
      <c r="N48" s="17" t="str">
        <f>IFERROR(__xludf.DUMMYFUNCTION("""COMPUTED_VALUE"""),"Grizzly Bears")</f>
        <v>Grizzly Bears</v>
      </c>
      <c r="O48" s="17" t="str">
        <f>IFERROR(__xludf.DUMMYFUNCTION("""COMPUTED_VALUE"""),"at")</f>
        <v>at</v>
      </c>
      <c r="P48" s="17" t="str">
        <f>IFERROR(__xludf.DUMMYFUNCTION("""COMPUTED_VALUE"""),"Cannoli")</f>
        <v>Cannoli</v>
      </c>
      <c r="Q48" s="4"/>
    </row>
    <row r="49">
      <c r="A49" s="4"/>
      <c r="B49" s="14"/>
      <c r="C49" s="14"/>
      <c r="D49" s="14"/>
      <c r="E49" s="14"/>
      <c r="F49" s="14"/>
      <c r="G49" s="14"/>
      <c r="H49" s="14"/>
      <c r="I49" s="15"/>
      <c r="J49" s="16" t="str">
        <f>IFERROR(__xludf.DUMMYFUNCTION("""COMPUTED_VALUE"""),"Hydras")</f>
        <v>Hydras</v>
      </c>
      <c r="K49" s="16" t="str">
        <f>IFERROR(__xludf.DUMMYFUNCTION("""COMPUTED_VALUE"""),"at")</f>
        <v>at</v>
      </c>
      <c r="L49" s="16" t="str">
        <f>IFERROR(__xludf.DUMMYFUNCTION("""COMPUTED_VALUE"""),"Afterburners")</f>
        <v>Afterburners</v>
      </c>
      <c r="M49" s="14"/>
      <c r="N49" s="17" t="str">
        <f>IFERROR(__xludf.DUMMYFUNCTION("""COMPUTED_VALUE"""),"Lycans")</f>
        <v>Lycans</v>
      </c>
      <c r="O49" s="17" t="str">
        <f>IFERROR(__xludf.DUMMYFUNCTION("""COMPUTED_VALUE"""),"at")</f>
        <v>at</v>
      </c>
      <c r="P49" s="17" t="str">
        <f>IFERROR(__xludf.DUMMYFUNCTION("""COMPUTED_VALUE"""),"Dogfight")</f>
        <v>Dogfight</v>
      </c>
      <c r="Q49" s="4"/>
    </row>
    <row r="50">
      <c r="A50" s="4"/>
      <c r="B50" s="14"/>
      <c r="C50" s="14"/>
      <c r="D50" s="14"/>
      <c r="E50" s="14"/>
      <c r="F50" s="14"/>
      <c r="G50" s="14"/>
      <c r="H50" s="14"/>
      <c r="I50" s="15"/>
      <c r="J50" s="16" t="str">
        <f>IFERROR(__xludf.DUMMYFUNCTION("""COMPUTED_VALUE"""),"Hellhounds")</f>
        <v>Hellhounds</v>
      </c>
      <c r="K50" s="16" t="str">
        <f>IFERROR(__xludf.DUMMYFUNCTION("""COMPUTED_VALUE"""),"at")</f>
        <v>at</v>
      </c>
      <c r="L50" s="16" t="str">
        <f>IFERROR(__xludf.DUMMYFUNCTION("""COMPUTED_VALUE"""),"Despair")</f>
        <v>Despair</v>
      </c>
      <c r="M50" s="14"/>
      <c r="N50" s="17" t="str">
        <f>IFERROR(__xludf.DUMMYFUNCTION("""COMPUTED_VALUE"""),"Shadow Tails")</f>
        <v>Shadow Tails</v>
      </c>
      <c r="O50" s="17" t="str">
        <f>IFERROR(__xludf.DUMMYFUNCTION("""COMPUTED_VALUE"""),"at")</f>
        <v>at</v>
      </c>
      <c r="P50" s="17" t="str">
        <f>IFERROR(__xludf.DUMMYFUNCTION("""COMPUTED_VALUE"""),"Dread")</f>
        <v>Dread</v>
      </c>
      <c r="Q50" s="4"/>
    </row>
    <row r="51">
      <c r="A51" s="4"/>
      <c r="B51" s="14"/>
      <c r="C51" s="14"/>
      <c r="D51" s="14"/>
      <c r="E51" s="14"/>
      <c r="F51" s="14"/>
      <c r="G51" s="14"/>
      <c r="H51" s="14"/>
      <c r="I51" s="15"/>
      <c r="J51" s="16" t="str">
        <f>IFERROR(__xludf.DUMMYFUNCTION("""COMPUTED_VALUE"""),"Great Whites")</f>
        <v>Great Whites</v>
      </c>
      <c r="K51" s="16" t="str">
        <f>IFERROR(__xludf.DUMMYFUNCTION("""COMPUTED_VALUE"""),"at")</f>
        <v>at</v>
      </c>
      <c r="L51" s="16" t="str">
        <f>IFERROR(__xludf.DUMMYFUNCTION("""COMPUTED_VALUE"""),"Dik-diks")</f>
        <v>Dik-diks</v>
      </c>
      <c r="M51" s="14"/>
      <c r="N51" s="17" t="str">
        <f>IFERROR(__xludf.DUMMYFUNCTION("""COMPUTED_VALUE"""),"Makos")</f>
        <v>Makos</v>
      </c>
      <c r="O51" s="17" t="str">
        <f>IFERROR(__xludf.DUMMYFUNCTION("""COMPUTED_VALUE"""),"at")</f>
        <v>at</v>
      </c>
      <c r="P51" s="17" t="str">
        <f>IFERROR(__xludf.DUMMYFUNCTION("""COMPUTED_VALUE"""),"Giraffes")</f>
        <v>Giraffes</v>
      </c>
      <c r="Q51" s="4"/>
    </row>
    <row r="52">
      <c r="A52" s="4"/>
      <c r="B52" s="14"/>
      <c r="C52" s="14"/>
      <c r="D52" s="14"/>
      <c r="E52" s="14"/>
      <c r="F52" s="14"/>
      <c r="G52" s="14"/>
      <c r="H52" s="14"/>
      <c r="I52" s="15"/>
      <c r="J52" s="16" t="str">
        <f>IFERROR(__xludf.DUMMYFUNCTION("""COMPUTED_VALUE"""),"Orochi")</f>
        <v>Orochi</v>
      </c>
      <c r="K52" s="16" t="str">
        <f>IFERROR(__xludf.DUMMYFUNCTION("""COMPUTED_VALUE"""),"at")</f>
        <v>at</v>
      </c>
      <c r="L52" s="16" t="str">
        <f>IFERROR(__xludf.DUMMYFUNCTION("""COMPUTED_VALUE"""),"Krakens")</f>
        <v>Krakens</v>
      </c>
      <c r="M52" s="14"/>
      <c r="N52" s="17" t="str">
        <f>IFERROR(__xludf.DUMMYFUNCTION("""COMPUTED_VALUE"""),"Kirin")</f>
        <v>Kirin</v>
      </c>
      <c r="O52" s="17" t="str">
        <f>IFERROR(__xludf.DUMMYFUNCTION("""COMPUTED_VALUE"""),"at")</f>
        <v>at</v>
      </c>
      <c r="P52" s="17" t="str">
        <f>IFERROR(__xludf.DUMMYFUNCTION("""COMPUTED_VALUE"""),"Giant Squids")</f>
        <v>Giant Squids</v>
      </c>
      <c r="Q52" s="4"/>
    </row>
    <row r="53">
      <c r="A53" s="4"/>
      <c r="B53" s="14"/>
      <c r="C53" s="14"/>
      <c r="D53" s="14"/>
      <c r="E53" s="14"/>
      <c r="F53" s="14"/>
      <c r="G53" s="14"/>
      <c r="H53" s="14"/>
      <c r="I53" s="15"/>
      <c r="J53" s="16" t="str">
        <f>IFERROR(__xludf.DUMMYFUNCTION("""COMPUTED_VALUE"""),"Fire")</f>
        <v>Fire</v>
      </c>
      <c r="K53" s="16" t="str">
        <f>IFERROR(__xludf.DUMMYFUNCTION("""COMPUTED_VALUE"""),"at")</f>
        <v>at</v>
      </c>
      <c r="L53" s="16" t="str">
        <f>IFERROR(__xludf.DUMMYFUNCTION("""COMPUTED_VALUE"""),"Forest Cobra")</f>
        <v>Forest Cobra</v>
      </c>
      <c r="M53" s="14"/>
      <c r="N53" s="17" t="str">
        <f>IFERROR(__xludf.DUMMYFUNCTION("""COMPUTED_VALUE"""),"Water")</f>
        <v>Water</v>
      </c>
      <c r="O53" s="17" t="str">
        <f>IFERROR(__xludf.DUMMYFUNCTION("""COMPUTED_VALUE"""),"at")</f>
        <v>at</v>
      </c>
      <c r="P53" s="17" t="str">
        <f>IFERROR(__xludf.DUMMYFUNCTION("""COMPUTED_VALUE"""),"Fer-de-Lance")</f>
        <v>Fer-de-Lance</v>
      </c>
      <c r="Q53" s="4"/>
    </row>
    <row r="54">
      <c r="A54" s="4"/>
      <c r="B54" s="14"/>
      <c r="C54" s="14"/>
      <c r="D54" s="14"/>
      <c r="E54" s="14"/>
      <c r="F54" s="14"/>
      <c r="G54" s="14"/>
      <c r="H54" s="14"/>
      <c r="I54" s="15"/>
      <c r="J54" s="16" t="str">
        <f>IFERROR(__xludf.DUMMYFUNCTION("""COMPUTED_VALUE"""),"Pixel Picassos")</f>
        <v>Pixel Picassos</v>
      </c>
      <c r="K54" s="16" t="str">
        <f>IFERROR(__xludf.DUMMYFUNCTION("""COMPUTED_VALUE"""),"at")</f>
        <v>at</v>
      </c>
      <c r="L54" s="16" t="str">
        <f>IFERROR(__xludf.DUMMYFUNCTION("""COMPUTED_VALUE"""),"Commanders")</f>
        <v>Commanders</v>
      </c>
      <c r="M54" s="14"/>
      <c r="N54" s="17" t="str">
        <f>IFERROR(__xludf.DUMMYFUNCTION("""COMPUTED_VALUE"""),"Mosaic Maestros")</f>
        <v>Mosaic Maestros</v>
      </c>
      <c r="O54" s="17" t="str">
        <f>IFERROR(__xludf.DUMMYFUNCTION("""COMPUTED_VALUE"""),"at")</f>
        <v>at</v>
      </c>
      <c r="P54" s="17" t="str">
        <f>IFERROR(__xludf.DUMMYFUNCTION("""COMPUTED_VALUE"""),"Mages")</f>
        <v>Mages</v>
      </c>
      <c r="Q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A56" s="1"/>
      <c r="B56" s="2" t="str">
        <f>IFERROR(__xludf.DUMMYFUNCTION("""COMPUTED_VALUE"""),"Away")</f>
        <v>Away</v>
      </c>
      <c r="C56" s="2" t="str">
        <f>IFERROR(__xludf.DUMMYFUNCTION("""COMPUTED_VALUE"""),"Team Names")</f>
        <v>Team Names</v>
      </c>
      <c r="D56" s="2" t="str">
        <f>IFERROR(__xludf.DUMMYFUNCTION("""COMPUTED_VALUE"""),"Home")</f>
        <v>Home</v>
      </c>
      <c r="E56" s="4"/>
      <c r="F56" s="2" t="str">
        <f>IFERROR(__xludf.DUMMYFUNCTION("""COMPUTED_VALUE"""),"Away")</f>
        <v>Away</v>
      </c>
      <c r="G56" s="3" t="str">
        <f>IFERROR(__xludf.DUMMYFUNCTION("""COMPUTED_VALUE"""),"Team Names")</f>
        <v>Team Names</v>
      </c>
      <c r="H56" s="2" t="str">
        <f>IFERROR(__xludf.DUMMYFUNCTION("""COMPUTED_VALUE"""),"Home")</f>
        <v>Home</v>
      </c>
      <c r="I56" s="1"/>
      <c r="J56" s="2" t="str">
        <f>IFERROR(__xludf.DUMMYFUNCTION("""COMPUTED_VALUE"""),"Away")</f>
        <v>Away</v>
      </c>
      <c r="K56" s="3" t="str">
        <f>IFERROR(__xludf.DUMMYFUNCTION("""COMPUTED_VALUE"""),"Team Names")</f>
        <v>Team Names</v>
      </c>
      <c r="L56" s="2" t="str">
        <f>IFERROR(__xludf.DUMMYFUNCTION("""COMPUTED_VALUE"""),"Home")</f>
        <v>Home</v>
      </c>
      <c r="M56" s="1"/>
      <c r="N56" s="5" t="str">
        <f>IFERROR(__xludf.DUMMYFUNCTION("""COMPUTED_VALUE"""),"Away")</f>
        <v>Away</v>
      </c>
      <c r="O56" s="5" t="str">
        <f>IFERROR(__xludf.DUMMYFUNCTION("""COMPUTED_VALUE"""),"Team Names")</f>
        <v>Team Names</v>
      </c>
      <c r="P56" s="5" t="str">
        <f>IFERROR(__xludf.DUMMYFUNCTION("""COMPUTED_VALUE"""),"Home")</f>
        <v>Home</v>
      </c>
      <c r="Q56" s="1"/>
    </row>
    <row r="57">
      <c r="A57" s="1"/>
      <c r="B57" s="2" t="str">
        <f>IFERROR(__xludf.DUMMYFUNCTION("""COMPUTED_VALUE"""),"Rival")</f>
        <v>Rival</v>
      </c>
      <c r="E57" s="4"/>
      <c r="F57" s="2" t="str">
        <f>IFERROR(__xludf.DUMMYFUNCTION("""COMPUTED_VALUE"""),"Challenger")</f>
        <v>Challenger</v>
      </c>
      <c r="I57" s="1"/>
      <c r="J57" s="2" t="str">
        <f>IFERROR(__xludf.DUMMYFUNCTION("""COMPUTED_VALUE"""),"Prospect")</f>
        <v>Prospect</v>
      </c>
      <c r="M57" s="1"/>
      <c r="N57" s="5" t="str">
        <f>IFERROR(__xludf.DUMMYFUNCTION("""COMPUTED_VALUE"""),"Amateur")</f>
        <v>Amateur</v>
      </c>
      <c r="Q57" s="1"/>
    </row>
    <row r="58">
      <c r="A58" s="4"/>
      <c r="B58" s="5" t="str">
        <f>IFERROR(__xludf.DUMMYFUNCTION("""COMPUTED_VALUE"""),"Preseason Match Day #1")</f>
        <v>Preseason Match Day #1</v>
      </c>
      <c r="E58" s="4"/>
      <c r="F58" s="5" t="str">
        <f>IFERROR(__xludf.DUMMYFUNCTION("""COMPUTED_VALUE"""),"Preseason Match Day #1")</f>
        <v>Preseason Match Day #1</v>
      </c>
      <c r="I58" s="4"/>
      <c r="J58" s="5" t="str">
        <f>IFERROR(__xludf.DUMMYFUNCTION("""COMPUTED_VALUE"""),"Preseason Match Day #1")</f>
        <v>Preseason Match Day #1</v>
      </c>
      <c r="M58" s="4"/>
      <c r="N58" s="5" t="str">
        <f>IFERROR(__xludf.DUMMYFUNCTION("""COMPUTED_VALUE"""),"Preseason Match Day #1")</f>
        <v>Preseason Match Day #1</v>
      </c>
      <c r="Q58" s="4"/>
    </row>
    <row r="59">
      <c r="A59" s="4"/>
      <c r="B59" s="31" t="str">
        <f>IFERROR(__xludf.DUMMYFUNCTION("""COMPUTED_VALUE"""),"Ocelots")</f>
        <v>Ocelots</v>
      </c>
      <c r="C59" s="31" t="str">
        <f>IFERROR(__xludf.DUMMYFUNCTION("""COMPUTED_VALUE"""),"at")</f>
        <v>at</v>
      </c>
      <c r="D59" s="31" t="str">
        <f>IFERROR(__xludf.DUMMYFUNCTION("""COMPUTED_VALUE"""),"Phoenix")</f>
        <v>Phoenix</v>
      </c>
      <c r="E59" s="8"/>
      <c r="F59" s="32" t="str">
        <f>IFERROR(__xludf.DUMMYFUNCTION("""COMPUTED_VALUE"""),"Toucans")</f>
        <v>Toucans</v>
      </c>
      <c r="G59" s="32" t="str">
        <f>IFERROR(__xludf.DUMMYFUNCTION("""COMPUTED_VALUE"""),"at")</f>
        <v>at</v>
      </c>
      <c r="H59" s="32" t="str">
        <f>IFERROR(__xludf.DUMMYFUNCTION("""COMPUTED_VALUE"""),"Manticore")</f>
        <v>Manticore</v>
      </c>
      <c r="I59" s="8"/>
      <c r="J59" s="33" t="str">
        <f>IFERROR(__xludf.DUMMYFUNCTION("""COMPUTED_VALUE"""),"Blacktips")</f>
        <v>Blacktips</v>
      </c>
      <c r="K59" s="34" t="str">
        <f>IFERROR(__xludf.DUMMYFUNCTION("""COMPUTED_VALUE"""),"at")</f>
        <v>at</v>
      </c>
      <c r="L59" s="33" t="str">
        <f>IFERROR(__xludf.DUMMYFUNCTION("""COMPUTED_VALUE"""),"Griffin")</f>
        <v>Griffin</v>
      </c>
      <c r="M59" s="8"/>
      <c r="N59" s="35" t="str">
        <f>IFERROR(__xludf.DUMMYFUNCTION("""COMPUTED_VALUE"""),"Electric Eels")</f>
        <v>Electric Eels</v>
      </c>
      <c r="O59" s="36" t="str">
        <f>IFERROR(__xludf.DUMMYFUNCTION("""COMPUTED_VALUE"""),"at")</f>
        <v>at</v>
      </c>
      <c r="P59" s="35" t="str">
        <f>IFERROR(__xludf.DUMMYFUNCTION("""COMPUTED_VALUE"""),"Winter Fresh")</f>
        <v>Winter Fresh</v>
      </c>
      <c r="Q59" s="4"/>
    </row>
    <row r="60">
      <c r="A60" s="4"/>
      <c r="B60" s="37" t="str">
        <f>IFERROR(__xludf.DUMMYFUNCTION("""COMPUTED_VALUE"""),"Polar Ice")</f>
        <v>Polar Ice</v>
      </c>
      <c r="C60" s="37" t="str">
        <f>IFERROR(__xludf.DUMMYFUNCTION("""COMPUTED_VALUE"""),"at")</f>
        <v>at</v>
      </c>
      <c r="D60" s="37" t="str">
        <f>IFERROR(__xludf.DUMMYFUNCTION("""COMPUTED_VALUE"""),"Black Ice")</f>
        <v>Black Ice</v>
      </c>
      <c r="E60" s="14"/>
      <c r="F60" s="38" t="str">
        <f>IFERROR(__xludf.DUMMYFUNCTION("""COMPUTED_VALUE"""),"Spearmint")</f>
        <v>Spearmint</v>
      </c>
      <c r="G60" s="38" t="str">
        <f>IFERROR(__xludf.DUMMYFUNCTION("""COMPUTED_VALUE"""),"at")</f>
        <v>at</v>
      </c>
      <c r="H60" s="38" t="str">
        <f>IFERROR(__xludf.DUMMYFUNCTION("""COMPUTED_VALUE"""),"Glaciers")</f>
        <v>Glaciers</v>
      </c>
      <c r="I60" s="8"/>
      <c r="J60" s="34" t="str">
        <f>IFERROR(__xludf.DUMMYFUNCTION("""COMPUTED_VALUE"""),"Tic Tacs")</f>
        <v>Tic Tacs</v>
      </c>
      <c r="K60" s="34" t="str">
        <f>IFERROR(__xludf.DUMMYFUNCTION("""COMPUTED_VALUE"""),"at")</f>
        <v>at</v>
      </c>
      <c r="L60" s="33" t="str">
        <f>IFERROR(__xludf.DUMMYFUNCTION("""COMPUTED_VALUE"""),"Tanuki")</f>
        <v>Tanuki</v>
      </c>
      <c r="M60" s="8"/>
      <c r="N60" s="35" t="str">
        <f>IFERROR(__xludf.DUMMYFUNCTION("""COMPUTED_VALUE"""),"HR Violation")</f>
        <v>HR Violation</v>
      </c>
      <c r="O60" s="36" t="str">
        <f>IFERROR(__xludf.DUMMYFUNCTION("""COMPUTED_VALUE"""),"at")</f>
        <v>at</v>
      </c>
      <c r="P60" s="35" t="str">
        <f>IFERROR(__xludf.DUMMYFUNCTION("""COMPUTED_VALUE"""),"Bombers")</f>
        <v>Bombers</v>
      </c>
      <c r="Q60" s="4"/>
    </row>
    <row r="61">
      <c r="A61" s="4"/>
      <c r="B61" s="37" t="str">
        <f>IFERROR(__xludf.DUMMYFUNCTION("""COMPUTED_VALUE"""),"Howlers")</f>
        <v>Howlers</v>
      </c>
      <c r="C61" s="37" t="str">
        <f>IFERROR(__xludf.DUMMYFUNCTION("""COMPUTED_VALUE"""),"at")</f>
        <v>at</v>
      </c>
      <c r="D61" s="37" t="str">
        <f>IFERROR(__xludf.DUMMYFUNCTION("""COMPUTED_VALUE"""),"Lacuna")</f>
        <v>Lacuna</v>
      </c>
      <c r="E61" s="14"/>
      <c r="F61" s="38" t="str">
        <f>IFERROR(__xludf.DUMMYFUNCTION("""COMPUTED_VALUE"""),"Olympic Knights")</f>
        <v>Olympic Knights</v>
      </c>
      <c r="G61" s="38" t="str">
        <f>IFERROR(__xludf.DUMMYFUNCTION("""COMPUTED_VALUE"""),"at")</f>
        <v>at</v>
      </c>
      <c r="H61" s="38" t="str">
        <f>IFERROR(__xludf.DUMMYFUNCTION("""COMPUTED_VALUE"""),"Void")</f>
        <v>Void</v>
      </c>
      <c r="I61" s="8"/>
      <c r="J61" s="33" t="str">
        <f>IFERROR(__xludf.DUMMYFUNCTION("""COMPUTED_VALUE"""),"Earth")</f>
        <v>Earth</v>
      </c>
      <c r="K61" s="34" t="str">
        <f>IFERROR(__xludf.DUMMYFUNCTION("""COMPUTED_VALUE"""),"at")</f>
        <v>at</v>
      </c>
      <c r="L61" s="33" t="str">
        <f>IFERROR(__xludf.DUMMYFUNCTION("""COMPUTED_VALUE"""),"Principales")</f>
        <v>Principales</v>
      </c>
      <c r="M61" s="8"/>
      <c r="N61" s="35" t="str">
        <f>IFERROR(__xludf.DUMMYFUNCTION("""COMPUTED_VALUE"""),"Chimera")</f>
        <v>Chimera</v>
      </c>
      <c r="O61" s="36" t="str">
        <f>IFERROR(__xludf.DUMMYFUNCTION("""COMPUTED_VALUE"""),"at")</f>
        <v>at</v>
      </c>
      <c r="P61" s="35" t="str">
        <f>IFERROR(__xludf.DUMMYFUNCTION("""COMPUTED_VALUE"""),"Garlic Knots")</f>
        <v>Garlic Knots</v>
      </c>
      <c r="Q61" s="4"/>
    </row>
    <row r="62">
      <c r="A62" s="4"/>
      <c r="B62" s="37" t="str">
        <f>IFERROR(__xludf.DUMMYFUNCTION("""COMPUTED_VALUE"""),"Liars")</f>
        <v>Liars</v>
      </c>
      <c r="C62" s="37" t="str">
        <f>IFERROR(__xludf.DUMMYFUNCTION("""COMPUTED_VALUE"""),"at")</f>
        <v>at</v>
      </c>
      <c r="D62" s="37" t="str">
        <f>IFERROR(__xludf.DUMMYFUNCTION("""COMPUTED_VALUE"""),"Primo")</f>
        <v>Primo</v>
      </c>
      <c r="E62" s="14"/>
      <c r="F62" s="38" t="str">
        <f>IFERROR(__xludf.DUMMYFUNCTION("""COMPUTED_VALUE"""),"Cooks")</f>
        <v>Cooks</v>
      </c>
      <c r="G62" s="38" t="str">
        <f>IFERROR(__xludf.DUMMYFUNCTION("""COMPUTED_VALUE"""),"at")</f>
        <v>at</v>
      </c>
      <c r="H62" s="38" t="str">
        <f>IFERROR(__xludf.DUMMYFUNCTION("""COMPUTED_VALUE"""),"Porch Pirates")</f>
        <v>Porch Pirates</v>
      </c>
      <c r="I62" s="8"/>
      <c r="J62" s="33" t="str">
        <f>IFERROR(__xludf.DUMMYFUNCTION("""COMPUTED_VALUE"""),"Hostile Takeover")</f>
        <v>Hostile Takeover</v>
      </c>
      <c r="K62" s="34" t="str">
        <f>IFERROR(__xludf.DUMMYFUNCTION("""COMPUTED_VALUE"""),"at")</f>
        <v>at</v>
      </c>
      <c r="L62" s="33" t="str">
        <f>IFERROR(__xludf.DUMMYFUNCTION("""COMPUTED_VALUE"""),"Hawaiian Pizza")</f>
        <v>Hawaiian Pizza</v>
      </c>
      <c r="M62" s="8"/>
      <c r="N62" s="35" t="str">
        <f>IFERROR(__xludf.DUMMYFUNCTION("""COMPUTED_VALUE"""),"Kappa")</f>
        <v>Kappa</v>
      </c>
      <c r="O62" s="36" t="str">
        <f>IFERROR(__xludf.DUMMYFUNCTION("""COMPUTED_VALUE"""),"at")</f>
        <v>at</v>
      </c>
      <c r="P62" s="35" t="str">
        <f>IFERROR(__xludf.DUMMYFUNCTION("""COMPUTED_VALUE"""),"Legionaries")</f>
        <v>Legionaries</v>
      </c>
      <c r="Q62" s="4"/>
    </row>
    <row r="63">
      <c r="A63" s="4"/>
      <c r="B63" s="37" t="str">
        <f>IFERROR(__xludf.DUMMYFUNCTION("""COMPUTED_VALUE"""),"Hammerheads")</f>
        <v>Hammerheads</v>
      </c>
      <c r="C63" s="37" t="str">
        <f>IFERROR(__xludf.DUMMYFUNCTION("""COMPUTED_VALUE"""),"at")</f>
        <v>at</v>
      </c>
      <c r="D63" s="37" t="str">
        <f>IFERROR(__xludf.DUMMYFUNCTION("""COMPUTED_VALUE"""),"Kitsune")</f>
        <v>Kitsune</v>
      </c>
      <c r="E63" s="14"/>
      <c r="F63" s="38" t="str">
        <f>IFERROR(__xludf.DUMMYFUNCTION("""COMPUTED_VALUE"""),"Threshers")</f>
        <v>Threshers</v>
      </c>
      <c r="G63" s="38" t="str">
        <f>IFERROR(__xludf.DUMMYFUNCTION("""COMPUTED_VALUE"""),"at")</f>
        <v>at</v>
      </c>
      <c r="H63" s="38" t="str">
        <f>IFERROR(__xludf.DUMMYFUNCTION("""COMPUTED_VALUE"""),"Ryujin")</f>
        <v>Ryujin</v>
      </c>
      <c r="I63" s="8"/>
      <c r="J63" s="34" t="str">
        <f>IFERROR(__xludf.DUMMYFUNCTION("""COMPUTED_VALUE"""),"Piranhas")</f>
        <v>Piranhas</v>
      </c>
      <c r="K63" s="34" t="str">
        <f>IFERROR(__xludf.DUMMYFUNCTION("""COMPUTED_VALUE"""),"at")</f>
        <v>at</v>
      </c>
      <c r="L63" s="33" t="str">
        <f>IFERROR(__xludf.DUMMYFUNCTION("""COMPUTED_VALUE"""),"Skeletons")</f>
        <v>Skeletons</v>
      </c>
      <c r="M63" s="8"/>
      <c r="N63" s="18" t="str">
        <f>IFERROR(__xludf.DUMMYFUNCTION("""COMPUTED_VALUE"""),"Preseason Match Day #2")</f>
        <v>Preseason Match Day #2</v>
      </c>
      <c r="O63" s="19"/>
      <c r="P63" s="19"/>
      <c r="Q63" s="4"/>
    </row>
    <row r="64">
      <c r="A64" s="4"/>
      <c r="B64" s="37" t="str">
        <f>IFERROR(__xludf.DUMMYFUNCTION("""COMPUTED_VALUE"""),"Hue Heroes")</f>
        <v>Hue Heroes</v>
      </c>
      <c r="C64" s="37" t="str">
        <f>IFERROR(__xludf.DUMMYFUNCTION("""COMPUTED_VALUE"""),"at")</f>
        <v>at</v>
      </c>
      <c r="D64" s="37" t="str">
        <f>IFERROR(__xludf.DUMMYFUNCTION("""COMPUTED_VALUE"""),"Wind")</f>
        <v>Wind</v>
      </c>
      <c r="E64" s="14"/>
      <c r="F64" s="38" t="str">
        <f>IFERROR(__xludf.DUMMYFUNCTION("""COMPUTED_VALUE"""),"Chromatic Chaos")</f>
        <v>Chromatic Chaos</v>
      </c>
      <c r="G64" s="38" t="str">
        <f>IFERROR(__xludf.DUMMYFUNCTION("""COMPUTED_VALUE"""),"at")</f>
        <v>at</v>
      </c>
      <c r="H64" s="38" t="str">
        <f>IFERROR(__xludf.DUMMYFUNCTION("""COMPUTED_VALUE"""),"Metal")</f>
        <v>Metal</v>
      </c>
      <c r="I64" s="8"/>
      <c r="J64" s="39" t="str">
        <f>IFERROR(__xludf.DUMMYFUNCTION("""COMPUTED_VALUE"""),"Turbulence")</f>
        <v>Turbulence</v>
      </c>
      <c r="K64" s="40" t="str">
        <f>IFERROR(__xludf.DUMMYFUNCTION("""COMPUTED_VALUE"""),"at")</f>
        <v>at</v>
      </c>
      <c r="L64" s="39" t="str">
        <f>IFERROR(__xludf.DUMMYFUNCTION("""COMPUTED_VALUE"""),"Honey Badgers")</f>
        <v>Honey Badgers</v>
      </c>
      <c r="M64" s="4"/>
      <c r="N64" s="35" t="str">
        <f>IFERROR(__xludf.DUMMYFUNCTION("""COMPUTED_VALUE"""),"Bombers")</f>
        <v>Bombers</v>
      </c>
      <c r="O64" s="35" t="str">
        <f>IFERROR(__xludf.DUMMYFUNCTION("""COMPUTED_VALUE"""),"at")</f>
        <v>at</v>
      </c>
      <c r="P64" s="35" t="str">
        <f>IFERROR(__xludf.DUMMYFUNCTION("""COMPUTED_VALUE"""),"Kappa")</f>
        <v>Kappa</v>
      </c>
      <c r="Q64" s="4"/>
    </row>
    <row r="65">
      <c r="A65" s="4"/>
      <c r="B65" s="37" t="str">
        <f>IFERROR(__xludf.DUMMYFUNCTION("""COMPUTED_VALUE"""),"Centuriones")</f>
        <v>Centuriones</v>
      </c>
      <c r="C65" s="37" t="str">
        <f>IFERROR(__xludf.DUMMYFUNCTION("""COMPUTED_VALUE"""),"at")</f>
        <v>at</v>
      </c>
      <c r="D65" s="37" t="str">
        <f>IFERROR(__xludf.DUMMYFUNCTION("""COMPUTED_VALUE"""),"Polar Bears")</f>
        <v>Polar Bears</v>
      </c>
      <c r="E65" s="14"/>
      <c r="F65" s="38" t="str">
        <f>IFERROR(__xludf.DUMMYFUNCTION("""COMPUTED_VALUE"""),"Decuriones")</f>
        <v>Decuriones</v>
      </c>
      <c r="G65" s="38" t="str">
        <f>IFERROR(__xludf.DUMMYFUNCTION("""COMPUTED_VALUE"""),"at")</f>
        <v>at</v>
      </c>
      <c r="H65" s="38" t="str">
        <f>IFERROR(__xludf.DUMMYFUNCTION("""COMPUTED_VALUE"""),"Panda Bears")</f>
        <v>Panda Bears</v>
      </c>
      <c r="I65" s="4"/>
      <c r="J65" s="22" t="str">
        <f>IFERROR(__xludf.DUMMYFUNCTION("""COMPUTED_VALUE"""),"Preseason Match Day #2")</f>
        <v>Preseason Match Day #2</v>
      </c>
      <c r="K65" s="19"/>
      <c r="L65" s="19"/>
      <c r="M65" s="4"/>
      <c r="N65" s="35" t="str">
        <f>IFERROR(__xludf.DUMMYFUNCTION("""COMPUTED_VALUE"""),"Winter Fresh")</f>
        <v>Winter Fresh</v>
      </c>
      <c r="O65" s="36" t="str">
        <f>IFERROR(__xludf.DUMMYFUNCTION("""COMPUTED_VALUE"""),"at")</f>
        <v>at</v>
      </c>
      <c r="P65" s="35" t="str">
        <f>IFERROR(__xludf.DUMMYFUNCTION("""COMPUTED_VALUE"""),"Chimera")</f>
        <v>Chimera</v>
      </c>
      <c r="Q65" s="4"/>
    </row>
    <row r="66">
      <c r="A66" s="4"/>
      <c r="B66" s="37" t="str">
        <f>IFERROR(__xludf.DUMMYFUNCTION("""COMPUTED_VALUE"""),"Purrgatory")</f>
        <v>Purrgatory</v>
      </c>
      <c r="C66" s="37" t="str">
        <f>IFERROR(__xludf.DUMMYFUNCTION("""COMPUTED_VALUE"""),"at")</f>
        <v>at</v>
      </c>
      <c r="D66" s="37" t="str">
        <f>IFERROR(__xludf.DUMMYFUNCTION("""COMPUTED_VALUE"""),"Dracos")</f>
        <v>Dracos</v>
      </c>
      <c r="E66" s="14"/>
      <c r="F66" s="38" t="str">
        <f>IFERROR(__xludf.DUMMYFUNCTION("""COMPUTED_VALUE"""),"Thunder Pups")</f>
        <v>Thunder Pups</v>
      </c>
      <c r="G66" s="38" t="str">
        <f>IFERROR(__xludf.DUMMYFUNCTION("""COMPUTED_VALUE"""),"at")</f>
        <v>at</v>
      </c>
      <c r="H66" s="38" t="str">
        <f>IFERROR(__xludf.DUMMYFUNCTION("""COMPUTED_VALUE"""),"Sirens")</f>
        <v>Sirens</v>
      </c>
      <c r="I66" s="4"/>
      <c r="J66" s="33" t="str">
        <f>IFERROR(__xludf.DUMMYFUNCTION("""COMPUTED_VALUE"""),"Hawaiian Pizza")</f>
        <v>Hawaiian Pizza</v>
      </c>
      <c r="K66" s="34" t="str">
        <f>IFERROR(__xludf.DUMMYFUNCTION("""COMPUTED_VALUE"""),"at")</f>
        <v>at</v>
      </c>
      <c r="L66" s="33" t="str">
        <f>IFERROR(__xludf.DUMMYFUNCTION("""COMPUTED_VALUE"""),"Blacktips")</f>
        <v>Blacktips</v>
      </c>
      <c r="M66" s="4"/>
      <c r="N66" s="35" t="str">
        <f>IFERROR(__xludf.DUMMYFUNCTION("""COMPUTED_VALUE"""),"Legionaries")</f>
        <v>Legionaries</v>
      </c>
      <c r="O66" s="36" t="str">
        <f>IFERROR(__xludf.DUMMYFUNCTION("""COMPUTED_VALUE"""),"at")</f>
        <v>at</v>
      </c>
      <c r="P66" s="35" t="str">
        <f>IFERROR(__xludf.DUMMYFUNCTION("""COMPUTED_VALUE"""),"HR Violation")</f>
        <v>HR Violation</v>
      </c>
      <c r="Q66" s="4"/>
    </row>
    <row r="67">
      <c r="A67" s="4"/>
      <c r="B67" s="37" t="str">
        <f>IFERROR(__xludf.DUMMYFUNCTION("""COMPUTED_VALUE"""),"Tax Evaders")</f>
        <v>Tax Evaders</v>
      </c>
      <c r="C67" s="37" t="str">
        <f>IFERROR(__xludf.DUMMYFUNCTION("""COMPUTED_VALUE"""),"at")</f>
        <v>at</v>
      </c>
      <c r="D67" s="37" t="str">
        <f>IFERROR(__xludf.DUMMYFUNCTION("""COMPUTED_VALUE"""),"Asiago Arsonists")</f>
        <v>Asiago Arsonists</v>
      </c>
      <c r="E67" s="14"/>
      <c r="F67" s="38" t="str">
        <f>IFERROR(__xludf.DUMMYFUNCTION("""COMPUTED_VALUE"""),"Insider Traders")</f>
        <v>Insider Traders</v>
      </c>
      <c r="G67" s="38" t="str">
        <f>IFERROR(__xludf.DUMMYFUNCTION("""COMPUTED_VALUE"""),"at")</f>
        <v>at</v>
      </c>
      <c r="H67" s="38" t="str">
        <f>IFERROR(__xludf.DUMMYFUNCTION("""COMPUTED_VALUE"""),"Havarti Hustlers")</f>
        <v>Havarti Hustlers</v>
      </c>
      <c r="I67" s="4"/>
      <c r="J67" s="33" t="str">
        <f>IFERROR(__xludf.DUMMYFUNCTION("""COMPUTED_VALUE"""),"Skeletons")</f>
        <v>Skeletons</v>
      </c>
      <c r="K67" s="34" t="str">
        <f>IFERROR(__xludf.DUMMYFUNCTION("""COMPUTED_VALUE"""),"at")</f>
        <v>at</v>
      </c>
      <c r="L67" s="33" t="str">
        <f>IFERROR(__xludf.DUMMYFUNCTION("""COMPUTED_VALUE"""),"Tanuki")</f>
        <v>Tanuki</v>
      </c>
      <c r="M67" s="4"/>
      <c r="N67" s="35" t="str">
        <f>IFERROR(__xludf.DUMMYFUNCTION("""COMPUTED_VALUE"""),"Garlic Knots")</f>
        <v>Garlic Knots</v>
      </c>
      <c r="O67" s="36" t="str">
        <f>IFERROR(__xludf.DUMMYFUNCTION("""COMPUTED_VALUE"""),"at")</f>
        <v>at</v>
      </c>
      <c r="P67" s="35" t="str">
        <f>IFERROR(__xludf.DUMMYFUNCTION("""COMPUTED_VALUE"""),"Electric Eels")</f>
        <v>Electric Eels</v>
      </c>
      <c r="Q67" s="4"/>
    </row>
    <row r="68">
      <c r="A68" s="4"/>
      <c r="B68" s="37" t="str">
        <f>IFERROR(__xludf.DUMMYFUNCTION("""COMPUTED_VALUE"""),"Lightning")</f>
        <v>Lightning</v>
      </c>
      <c r="C68" s="37" t="str">
        <f>IFERROR(__xludf.DUMMYFUNCTION("""COMPUTED_VALUE"""),"at")</f>
        <v>at</v>
      </c>
      <c r="D68" s="37" t="str">
        <f>IFERROR(__xludf.DUMMYFUNCTION("""COMPUTED_VALUE"""),"Ruthless Racket")</f>
        <v>Ruthless Racket</v>
      </c>
      <c r="E68" s="14"/>
      <c r="F68" s="38" t="str">
        <f>IFERROR(__xludf.DUMMYFUNCTION("""COMPUTED_VALUE"""),"Warthogs")</f>
        <v>Warthogs</v>
      </c>
      <c r="G68" s="38" t="str">
        <f>IFERROR(__xludf.DUMMYFUNCTION("""COMPUTED_VALUE"""),"at")</f>
        <v>at</v>
      </c>
      <c r="H68" s="38" t="str">
        <f>IFERROR(__xludf.DUMMYFUNCTION("""COMPUTED_VALUE"""),"Apple Associates")</f>
        <v>Apple Associates</v>
      </c>
      <c r="I68" s="8"/>
      <c r="J68" s="34" t="str">
        <f>IFERROR(__xludf.DUMMYFUNCTION("""COMPUTED_VALUE"""),"Piranhas")</f>
        <v>Piranhas</v>
      </c>
      <c r="K68" s="34" t="str">
        <f>IFERROR(__xludf.DUMMYFUNCTION("""COMPUTED_VALUE"""),"at")</f>
        <v>at</v>
      </c>
      <c r="L68" s="33" t="str">
        <f>IFERROR(__xludf.DUMMYFUNCTION("""COMPUTED_VALUE"""),"Earth")</f>
        <v>Earth</v>
      </c>
      <c r="M68" s="4"/>
      <c r="N68" s="18" t="str">
        <f>IFERROR(__xludf.DUMMYFUNCTION("""COMPUTED_VALUE"""),"Preseason Match Day #3")</f>
        <v>Preseason Match Day #3</v>
      </c>
      <c r="O68" s="19"/>
      <c r="P68" s="19"/>
      <c r="Q68" s="4"/>
    </row>
    <row r="69">
      <c r="A69" s="4"/>
      <c r="B69" s="37" t="str">
        <f>IFERROR(__xludf.DUMMYFUNCTION("""COMPUTED_VALUE"""),"Mining Legion")</f>
        <v>Mining Legion</v>
      </c>
      <c r="C69" s="37" t="str">
        <f>IFERROR(__xludf.DUMMYFUNCTION("""COMPUTED_VALUE"""),"at")</f>
        <v>at</v>
      </c>
      <c r="D69" s="37" t="str">
        <f>IFERROR(__xludf.DUMMYFUNCTION("""COMPUTED_VALUE"""),"Heavy Metal")</f>
        <v>Heavy Metal</v>
      </c>
      <c r="E69" s="14"/>
      <c r="F69" s="38" t="str">
        <f>IFERROR(__xludf.DUMMYFUNCTION("""COMPUTED_VALUE"""),"Gold Hoarders")</f>
        <v>Gold Hoarders</v>
      </c>
      <c r="G69" s="38" t="str">
        <f>IFERROR(__xludf.DUMMYFUNCTION("""COMPUTED_VALUE"""),"at")</f>
        <v>at</v>
      </c>
      <c r="H69" s="38" t="str">
        <f>IFERROR(__xludf.DUMMYFUNCTION("""COMPUTED_VALUE"""),"Glams")</f>
        <v>Glams</v>
      </c>
      <c r="I69" s="8"/>
      <c r="J69" s="33" t="str">
        <f>IFERROR(__xludf.DUMMYFUNCTION("""COMPUTED_VALUE"""),"Principales")</f>
        <v>Principales</v>
      </c>
      <c r="K69" s="34" t="str">
        <f>IFERROR(__xludf.DUMMYFUNCTION("""COMPUTED_VALUE"""),"at")</f>
        <v>at</v>
      </c>
      <c r="L69" s="33" t="str">
        <f>IFERROR(__xludf.DUMMYFUNCTION("""COMPUTED_VALUE"""),"Turbulence")</f>
        <v>Turbulence</v>
      </c>
      <c r="M69" s="4"/>
      <c r="N69" s="36" t="str">
        <f>IFERROR(__xludf.DUMMYFUNCTION("""COMPUTED_VALUE"""),"Kappa")</f>
        <v>Kappa</v>
      </c>
      <c r="O69" s="36" t="str">
        <f>IFERROR(__xludf.DUMMYFUNCTION("""COMPUTED_VALUE"""),"at")</f>
        <v>at</v>
      </c>
      <c r="P69" s="35" t="str">
        <f>IFERROR(__xludf.DUMMYFUNCTION("""COMPUTED_VALUE"""),"Electric Eels")</f>
        <v>Electric Eels</v>
      </c>
      <c r="Q69" s="4"/>
    </row>
    <row r="70">
      <c r="A70" s="4"/>
      <c r="B70" s="37" t="str">
        <f>IFERROR(__xludf.DUMMYFUNCTION("""COMPUTED_VALUE"""),"Samurai")</f>
        <v>Samurai</v>
      </c>
      <c r="C70" s="37" t="str">
        <f>IFERROR(__xludf.DUMMYFUNCTION("""COMPUTED_VALUE"""),"at")</f>
        <v>at</v>
      </c>
      <c r="D70" s="37" t="str">
        <f>IFERROR(__xludf.DUMMYFUNCTION("""COMPUTED_VALUE"""),"Quasars")</f>
        <v>Quasars</v>
      </c>
      <c r="E70" s="14"/>
      <c r="F70" s="38" t="str">
        <f>IFERROR(__xludf.DUMMYFUNCTION("""COMPUTED_VALUE"""),"Jinyiwei")</f>
        <v>Jinyiwei</v>
      </c>
      <c r="G70" s="38" t="str">
        <f>IFERROR(__xludf.DUMMYFUNCTION("""COMPUTED_VALUE"""),"at")</f>
        <v>at</v>
      </c>
      <c r="H70" s="38" t="str">
        <f>IFERROR(__xludf.DUMMYFUNCTION("""COMPUTED_VALUE"""),"Blitzars")</f>
        <v>Blitzars</v>
      </c>
      <c r="I70" s="8"/>
      <c r="J70" s="33" t="str">
        <f>IFERROR(__xludf.DUMMYFUNCTION("""COMPUTED_VALUE"""),"Griffin")</f>
        <v>Griffin</v>
      </c>
      <c r="K70" s="34" t="str">
        <f>IFERROR(__xludf.DUMMYFUNCTION("""COMPUTED_VALUE"""),"at")</f>
        <v>at</v>
      </c>
      <c r="L70" s="33" t="str">
        <f>IFERROR(__xludf.DUMMYFUNCTION("""COMPUTED_VALUE"""),"Hostile Takeover")</f>
        <v>Hostile Takeover</v>
      </c>
      <c r="M70" s="4"/>
      <c r="N70" s="35" t="str">
        <f>IFERROR(__xludf.DUMMYFUNCTION("""COMPUTED_VALUE"""),"Chimera")</f>
        <v>Chimera</v>
      </c>
      <c r="O70" s="35" t="str">
        <f>IFERROR(__xludf.DUMMYFUNCTION("""COMPUTED_VALUE"""),"at")</f>
        <v>at</v>
      </c>
      <c r="P70" s="35" t="str">
        <f>IFERROR(__xludf.DUMMYFUNCTION("""COMPUTED_VALUE"""),"HR Violation")</f>
        <v>HR Violation</v>
      </c>
      <c r="Q70" s="4"/>
    </row>
    <row r="71">
      <c r="A71" s="4"/>
      <c r="B71" s="37" t="str">
        <f>IFERROR(__xludf.DUMMYFUNCTION("""COMPUTED_VALUE"""),"Hot Wings")</f>
        <v>Hot Wings</v>
      </c>
      <c r="C71" s="37" t="str">
        <f>IFERROR(__xludf.DUMMYFUNCTION("""COMPUTED_VALUE"""),"at")</f>
        <v>at</v>
      </c>
      <c r="D71" s="37" t="str">
        <f>IFERROR(__xludf.DUMMYFUNCTION("""COMPUTED_VALUE"""),"Phantoms")</f>
        <v>Phantoms</v>
      </c>
      <c r="E71" s="14"/>
      <c r="F71" s="38" t="str">
        <f>IFERROR(__xludf.DUMMYFUNCTION("""COMPUTED_VALUE"""),"Meat Lovers")</f>
        <v>Meat Lovers</v>
      </c>
      <c r="G71" s="38" t="str">
        <f>IFERROR(__xludf.DUMMYFUNCTION("""COMPUTED_VALUE"""),"at")</f>
        <v>at</v>
      </c>
      <c r="H71" s="38" t="str">
        <f>IFERROR(__xludf.DUMMYFUNCTION("""COMPUTED_VALUE"""),"Zombies")</f>
        <v>Zombies</v>
      </c>
      <c r="I71" s="8"/>
      <c r="J71" s="40" t="str">
        <f>IFERROR(__xludf.DUMMYFUNCTION("""COMPUTED_VALUE"""),"Tic Tacs")</f>
        <v>Tic Tacs</v>
      </c>
      <c r="K71" s="40" t="str">
        <f>IFERROR(__xludf.DUMMYFUNCTION("""COMPUTED_VALUE"""),"at")</f>
        <v>at</v>
      </c>
      <c r="L71" s="39" t="str">
        <f>IFERROR(__xludf.DUMMYFUNCTION("""COMPUTED_VALUE"""),"Honey Badgers")</f>
        <v>Honey Badgers</v>
      </c>
      <c r="M71" s="4"/>
      <c r="N71" s="35" t="str">
        <f>IFERROR(__xludf.DUMMYFUNCTION("""COMPUTED_VALUE"""),"Bombers")</f>
        <v>Bombers</v>
      </c>
      <c r="O71" s="36" t="str">
        <f>IFERROR(__xludf.DUMMYFUNCTION("""COMPUTED_VALUE"""),"at")</f>
        <v>at</v>
      </c>
      <c r="P71" s="35" t="str">
        <f>IFERROR(__xludf.DUMMYFUNCTION("""COMPUTED_VALUE"""),"Winter Fresh")</f>
        <v>Winter Fresh</v>
      </c>
      <c r="Q71" s="4"/>
    </row>
    <row r="72">
      <c r="A72" s="4"/>
      <c r="B72" s="37" t="str">
        <f>IFERROR(__xludf.DUMMYFUNCTION("""COMPUTED_VALUE"""),"Nightfall")</f>
        <v>Nightfall</v>
      </c>
      <c r="C72" s="37" t="str">
        <f>IFERROR(__xludf.DUMMYFUNCTION("""COMPUTED_VALUE"""),"at")</f>
        <v>at</v>
      </c>
      <c r="D72" s="37" t="str">
        <f>IFERROR(__xludf.DUMMYFUNCTION("""COMPUTED_VALUE"""),"Scramjets")</f>
        <v>Scramjets</v>
      </c>
      <c r="E72" s="14"/>
      <c r="F72" s="38" t="str">
        <f>IFERROR(__xludf.DUMMYFUNCTION("""COMPUTED_VALUE"""),"Shade")</f>
        <v>Shade</v>
      </c>
      <c r="G72" s="38" t="str">
        <f>IFERROR(__xludf.DUMMYFUNCTION("""COMPUTED_VALUE"""),"at")</f>
        <v>at</v>
      </c>
      <c r="H72" s="38" t="str">
        <f>IFERROR(__xludf.DUMMYFUNCTION("""COMPUTED_VALUE"""),"Warbirds")</f>
        <v>Warbirds</v>
      </c>
      <c r="I72" s="4"/>
      <c r="J72" s="22" t="str">
        <f>IFERROR(__xludf.DUMMYFUNCTION("""COMPUTED_VALUE"""),"Preseason Match Day #3")</f>
        <v>Preseason Match Day #3</v>
      </c>
      <c r="K72" s="19"/>
      <c r="L72" s="19"/>
      <c r="M72" s="4"/>
      <c r="N72" s="41" t="str">
        <f>IFERROR(__xludf.DUMMYFUNCTION("""COMPUTED_VALUE"""),"Legionaries")</f>
        <v>Legionaries</v>
      </c>
      <c r="O72" s="42" t="str">
        <f>IFERROR(__xludf.DUMMYFUNCTION("""COMPUTED_VALUE"""),"at")</f>
        <v>at</v>
      </c>
      <c r="P72" s="42" t="str">
        <f>IFERROR(__xludf.DUMMYFUNCTION("""COMPUTED_VALUE"""),"Garlic Knots")</f>
        <v>Garlic Knots</v>
      </c>
      <c r="Q72" s="4"/>
    </row>
    <row r="73">
      <c r="A73" s="4"/>
      <c r="B73" s="37" t="str">
        <f>IFERROR(__xludf.DUMMYFUNCTION("""COMPUTED_VALUE"""),"Barracudas")</f>
        <v>Barracudas</v>
      </c>
      <c r="C73" s="37" t="str">
        <f>IFERROR(__xludf.DUMMYFUNCTION("""COMPUTED_VALUE"""),"at")</f>
        <v>at</v>
      </c>
      <c r="D73" s="37" t="str">
        <f>IFERROR(__xludf.DUMMYFUNCTION("""COMPUTED_VALUE"""),"Hippos")</f>
        <v>Hippos</v>
      </c>
      <c r="E73" s="14"/>
      <c r="F73" s="38" t="str">
        <f>IFERROR(__xludf.DUMMYFUNCTION("""COMPUTED_VALUE"""),"Stingrays")</f>
        <v>Stingrays</v>
      </c>
      <c r="G73" s="38" t="str">
        <f>IFERROR(__xludf.DUMMYFUNCTION("""COMPUTED_VALUE"""),"at")</f>
        <v>at</v>
      </c>
      <c r="H73" s="38" t="str">
        <f>IFERROR(__xludf.DUMMYFUNCTION("""COMPUTED_VALUE"""),"Happy B-day Jess")</f>
        <v>Happy B-day Jess</v>
      </c>
      <c r="I73" s="4"/>
      <c r="J73" s="33" t="str">
        <f>IFERROR(__xludf.DUMMYFUNCTION("""COMPUTED_VALUE"""),"Tanuki")</f>
        <v>Tanuki</v>
      </c>
      <c r="K73" s="34" t="str">
        <f>IFERROR(__xludf.DUMMYFUNCTION("""COMPUTED_VALUE"""),"at")</f>
        <v>at</v>
      </c>
      <c r="L73" s="33" t="str">
        <f>IFERROR(__xludf.DUMMYFUNCTION("""COMPUTED_VALUE"""),"Earth")</f>
        <v>Earth</v>
      </c>
      <c r="M73" s="4"/>
      <c r="N73" s="28"/>
      <c r="O73" s="29"/>
      <c r="P73" s="28"/>
      <c r="Q73" s="4"/>
    </row>
    <row r="74">
      <c r="A74" s="4"/>
      <c r="B74" s="37" t="str">
        <f>IFERROR(__xludf.DUMMYFUNCTION("""COMPUTED_VALUE"""),"Guards")</f>
        <v>Guards</v>
      </c>
      <c r="C74" s="37" t="str">
        <f>IFERROR(__xludf.DUMMYFUNCTION("""COMPUTED_VALUE"""),"at")</f>
        <v>at</v>
      </c>
      <c r="D74" s="37" t="str">
        <f>IFERROR(__xludf.DUMMYFUNCTION("""COMPUTED_VALUE"""),"Gaboons")</f>
        <v>Gaboons</v>
      </c>
      <c r="E74" s="14"/>
      <c r="F74" s="38" t="str">
        <f>IFERROR(__xludf.DUMMYFUNCTION("""COMPUTED_VALUE"""),"Scribes")</f>
        <v>Scribes</v>
      </c>
      <c r="G74" s="38" t="str">
        <f>IFERROR(__xludf.DUMMYFUNCTION("""COMPUTED_VALUE"""),"at")</f>
        <v>at</v>
      </c>
      <c r="H74" s="38" t="str">
        <f>IFERROR(__xludf.DUMMYFUNCTION("""COMPUTED_VALUE"""),"Corals")</f>
        <v>Corals</v>
      </c>
      <c r="I74" s="8"/>
      <c r="J74" s="33" t="str">
        <f>IFERROR(__xludf.DUMMYFUNCTION("""COMPUTED_VALUE"""),"Griffin")</f>
        <v>Griffin</v>
      </c>
      <c r="K74" s="34" t="str">
        <f>IFERROR(__xludf.DUMMYFUNCTION("""COMPUTED_VALUE"""),"at")</f>
        <v>at</v>
      </c>
      <c r="L74" s="34" t="str">
        <f>IFERROR(__xludf.DUMMYFUNCTION("""COMPUTED_VALUE"""),"Tic Tacs")</f>
        <v>Tic Tacs</v>
      </c>
      <c r="M74" s="4"/>
      <c r="N74" s="28"/>
      <c r="O74" s="29"/>
      <c r="P74" s="28"/>
      <c r="Q74" s="4"/>
    </row>
    <row r="75">
      <c r="A75" s="4"/>
      <c r="B75" s="26" t="str">
        <f>IFERROR(__xludf.DUMMYFUNCTION("""COMPUTED_VALUE"""),"Preseason Match Day #2")</f>
        <v>Preseason Match Day #2</v>
      </c>
      <c r="C75" s="27"/>
      <c r="D75" s="27"/>
      <c r="E75" s="14"/>
      <c r="F75" s="26" t="str">
        <f>IFERROR(__xludf.DUMMYFUNCTION("""COMPUTED_VALUE"""),"Preseason Match Day #2")</f>
        <v>Preseason Match Day #2</v>
      </c>
      <c r="G75" s="27"/>
      <c r="H75" s="27"/>
      <c r="I75" s="4"/>
      <c r="J75" s="33" t="str">
        <f>IFERROR(__xludf.DUMMYFUNCTION("""COMPUTED_VALUE"""),"Blacktips")</f>
        <v>Blacktips</v>
      </c>
      <c r="K75" s="34" t="str">
        <f>IFERROR(__xludf.DUMMYFUNCTION("""COMPUTED_VALUE"""),"at")</f>
        <v>at</v>
      </c>
      <c r="L75" s="33" t="str">
        <f>IFERROR(__xludf.DUMMYFUNCTION("""COMPUTED_VALUE"""),"Principales")</f>
        <v>Principales</v>
      </c>
      <c r="M75" s="4"/>
      <c r="N75" s="28"/>
      <c r="O75" s="29"/>
      <c r="P75" s="28"/>
      <c r="Q75" s="4"/>
    </row>
    <row r="76">
      <c r="A76" s="4"/>
      <c r="B76" s="37" t="str">
        <f>IFERROR(__xludf.DUMMYFUNCTION("""COMPUTED_VALUE"""),"Phoenix")</f>
        <v>Phoenix</v>
      </c>
      <c r="C76" s="37" t="str">
        <f>IFERROR(__xludf.DUMMYFUNCTION("""COMPUTED_VALUE"""),"at")</f>
        <v>at</v>
      </c>
      <c r="D76" s="37" t="str">
        <f>IFERROR(__xludf.DUMMYFUNCTION("""COMPUTED_VALUE"""),"Purrgatory")</f>
        <v>Purrgatory</v>
      </c>
      <c r="E76" s="14"/>
      <c r="F76" s="38" t="str">
        <f>IFERROR(__xludf.DUMMYFUNCTION("""COMPUTED_VALUE"""),"Manticore")</f>
        <v>Manticore</v>
      </c>
      <c r="G76" s="38" t="str">
        <f>IFERROR(__xludf.DUMMYFUNCTION("""COMPUTED_VALUE"""),"at")</f>
        <v>at</v>
      </c>
      <c r="H76" s="38" t="str">
        <f>IFERROR(__xludf.DUMMYFUNCTION("""COMPUTED_VALUE"""),"Thunder Pups")</f>
        <v>Thunder Pups</v>
      </c>
      <c r="I76" s="4"/>
      <c r="J76" s="33" t="str">
        <f>IFERROR(__xludf.DUMMYFUNCTION("""COMPUTED_VALUE"""),"Skeletons")</f>
        <v>Skeletons</v>
      </c>
      <c r="K76" s="33" t="str">
        <f>IFERROR(__xludf.DUMMYFUNCTION("""COMPUTED_VALUE"""),"at")</f>
        <v>at</v>
      </c>
      <c r="L76" s="33" t="str">
        <f>IFERROR(__xludf.DUMMYFUNCTION("""COMPUTED_VALUE"""),"Turbulence")</f>
        <v>Turbulence</v>
      </c>
      <c r="M76" s="4"/>
      <c r="N76" s="29"/>
      <c r="O76" s="29"/>
      <c r="P76" s="29"/>
      <c r="Q76" s="4"/>
    </row>
    <row r="77">
      <c r="A77" s="4"/>
      <c r="B77" s="37" t="str">
        <f>IFERROR(__xludf.DUMMYFUNCTION("""COMPUTED_VALUE"""),"Polar Bears")</f>
        <v>Polar Bears</v>
      </c>
      <c r="C77" s="37" t="str">
        <f>IFERROR(__xludf.DUMMYFUNCTION("""COMPUTED_VALUE"""),"at")</f>
        <v>at</v>
      </c>
      <c r="D77" s="37" t="str">
        <f>IFERROR(__xludf.DUMMYFUNCTION("""COMPUTED_VALUE"""),"Polar Ice")</f>
        <v>Polar Ice</v>
      </c>
      <c r="E77" s="14"/>
      <c r="F77" s="38" t="str">
        <f>IFERROR(__xludf.DUMMYFUNCTION("""COMPUTED_VALUE"""),"Panda Bears")</f>
        <v>Panda Bears</v>
      </c>
      <c r="G77" s="38" t="str">
        <f>IFERROR(__xludf.DUMMYFUNCTION("""COMPUTED_VALUE"""),"at")</f>
        <v>at</v>
      </c>
      <c r="H77" s="38" t="str">
        <f>IFERROR(__xludf.DUMMYFUNCTION("""COMPUTED_VALUE"""),"Spearmint")</f>
        <v>Spearmint</v>
      </c>
      <c r="I77" s="8"/>
      <c r="J77" s="33" t="str">
        <f>IFERROR(__xludf.DUMMYFUNCTION("""COMPUTED_VALUE"""),"Hostile Takeover")</f>
        <v>Hostile Takeover</v>
      </c>
      <c r="K77" s="34" t="str">
        <f>IFERROR(__xludf.DUMMYFUNCTION("""COMPUTED_VALUE"""),"at")</f>
        <v>at</v>
      </c>
      <c r="L77" s="34" t="str">
        <f>IFERROR(__xludf.DUMMYFUNCTION("""COMPUTED_VALUE"""),"Piranhas")</f>
        <v>Piranhas</v>
      </c>
      <c r="M77" s="4"/>
      <c r="N77" s="29"/>
      <c r="O77" s="29"/>
      <c r="P77" s="29"/>
      <c r="Q77" s="4"/>
    </row>
    <row r="78">
      <c r="A78" s="4"/>
      <c r="B78" s="37" t="str">
        <f>IFERROR(__xludf.DUMMYFUNCTION("""COMPUTED_VALUE"""),"Dracos")</f>
        <v>Dracos</v>
      </c>
      <c r="C78" s="37" t="str">
        <f>IFERROR(__xludf.DUMMYFUNCTION("""COMPUTED_VALUE"""),"at")</f>
        <v>at</v>
      </c>
      <c r="D78" s="37" t="str">
        <f>IFERROR(__xludf.DUMMYFUNCTION("""COMPUTED_VALUE"""),"Ocelots")</f>
        <v>Ocelots</v>
      </c>
      <c r="E78" s="14"/>
      <c r="F78" s="38" t="str">
        <f>IFERROR(__xludf.DUMMYFUNCTION("""COMPUTED_VALUE"""),"Sirens")</f>
        <v>Sirens</v>
      </c>
      <c r="G78" s="38" t="str">
        <f>IFERROR(__xludf.DUMMYFUNCTION("""COMPUTED_VALUE"""),"at")</f>
        <v>at</v>
      </c>
      <c r="H78" s="38" t="str">
        <f>IFERROR(__xludf.DUMMYFUNCTION("""COMPUTED_VALUE"""),"Toucans")</f>
        <v>Toucans</v>
      </c>
      <c r="I78" s="8"/>
      <c r="J78" s="39" t="str">
        <f>IFERROR(__xludf.DUMMYFUNCTION("""COMPUTED_VALUE"""),"Honey Badgers")</f>
        <v>Honey Badgers</v>
      </c>
      <c r="K78" s="40" t="str">
        <f>IFERROR(__xludf.DUMMYFUNCTION("""COMPUTED_VALUE"""),"at")</f>
        <v>at</v>
      </c>
      <c r="L78" s="39" t="str">
        <f>IFERROR(__xludf.DUMMYFUNCTION("""COMPUTED_VALUE"""),"Hawaiian Pizza")</f>
        <v>Hawaiian Pizza</v>
      </c>
      <c r="M78" s="4"/>
      <c r="N78" s="29"/>
      <c r="O78" s="29"/>
      <c r="P78" s="29"/>
      <c r="Q78" s="4"/>
    </row>
    <row r="79">
      <c r="A79" s="4"/>
      <c r="B79" s="37" t="str">
        <f>IFERROR(__xludf.DUMMYFUNCTION("""COMPUTED_VALUE"""),"Black Ice")</f>
        <v>Black Ice</v>
      </c>
      <c r="C79" s="37" t="str">
        <f>IFERROR(__xludf.DUMMYFUNCTION("""COMPUTED_VALUE"""),"at")</f>
        <v>at</v>
      </c>
      <c r="D79" s="37" t="str">
        <f>IFERROR(__xludf.DUMMYFUNCTION("""COMPUTED_VALUE"""),"Centuriones")</f>
        <v>Centuriones</v>
      </c>
      <c r="E79" s="14"/>
      <c r="F79" s="38" t="str">
        <f>IFERROR(__xludf.DUMMYFUNCTION("""COMPUTED_VALUE"""),"Glaciers")</f>
        <v>Glaciers</v>
      </c>
      <c r="G79" s="38" t="str">
        <f>IFERROR(__xludf.DUMMYFUNCTION("""COMPUTED_VALUE"""),"at")</f>
        <v>at</v>
      </c>
      <c r="H79" s="38" t="str">
        <f>IFERROR(__xludf.DUMMYFUNCTION("""COMPUTED_VALUE"""),"Decuriones")</f>
        <v>Decuriones</v>
      </c>
      <c r="I79" s="8"/>
      <c r="J79" s="29"/>
      <c r="K79" s="29"/>
      <c r="L79" s="29"/>
      <c r="M79" s="4"/>
      <c r="N79" s="8"/>
      <c r="O79" s="8"/>
      <c r="P79" s="8"/>
      <c r="Q79" s="4"/>
    </row>
    <row r="80">
      <c r="A80" s="4"/>
      <c r="B80" s="37" t="str">
        <f>IFERROR(__xludf.DUMMYFUNCTION("""COMPUTED_VALUE"""),"Wind")</f>
        <v>Wind</v>
      </c>
      <c r="C80" s="37" t="str">
        <f>IFERROR(__xludf.DUMMYFUNCTION("""COMPUTED_VALUE"""),"at")</f>
        <v>at</v>
      </c>
      <c r="D80" s="37" t="str">
        <f>IFERROR(__xludf.DUMMYFUNCTION("""COMPUTED_VALUE"""),"Howlers")</f>
        <v>Howlers</v>
      </c>
      <c r="E80" s="14"/>
      <c r="F80" s="38" t="str">
        <f>IFERROR(__xludf.DUMMYFUNCTION("""COMPUTED_VALUE"""),"Metal")</f>
        <v>Metal</v>
      </c>
      <c r="G80" s="38" t="str">
        <f>IFERROR(__xludf.DUMMYFUNCTION("""COMPUTED_VALUE"""),"at")</f>
        <v>at</v>
      </c>
      <c r="H80" s="38" t="str">
        <f>IFERROR(__xludf.DUMMYFUNCTION("""COMPUTED_VALUE"""),"Olympic Knights")</f>
        <v>Olympic Knights</v>
      </c>
      <c r="I80" s="8"/>
      <c r="J80" s="29"/>
      <c r="K80" s="29"/>
      <c r="L80" s="29"/>
      <c r="M80" s="4"/>
      <c r="N80" s="8"/>
      <c r="O80" s="8"/>
      <c r="P80" s="8"/>
      <c r="Q80" s="4"/>
    </row>
    <row r="81">
      <c r="A81" s="4"/>
      <c r="B81" s="37" t="str">
        <f>IFERROR(__xludf.DUMMYFUNCTION("""COMPUTED_VALUE"""),"Lacuna")</f>
        <v>Lacuna</v>
      </c>
      <c r="C81" s="37" t="str">
        <f>IFERROR(__xludf.DUMMYFUNCTION("""COMPUTED_VALUE"""),"at")</f>
        <v>at</v>
      </c>
      <c r="D81" s="37" t="str">
        <f>IFERROR(__xludf.DUMMYFUNCTION("""COMPUTED_VALUE"""),"Hue Heroes")</f>
        <v>Hue Heroes</v>
      </c>
      <c r="E81" s="14"/>
      <c r="F81" s="38" t="str">
        <f>IFERROR(__xludf.DUMMYFUNCTION("""COMPUTED_VALUE"""),"Void")</f>
        <v>Void</v>
      </c>
      <c r="G81" s="38" t="str">
        <f>IFERROR(__xludf.DUMMYFUNCTION("""COMPUTED_VALUE"""),"at")</f>
        <v>at</v>
      </c>
      <c r="H81" s="38" t="str">
        <f>IFERROR(__xludf.DUMMYFUNCTION("""COMPUTED_VALUE"""),"Chromatic Chaos")</f>
        <v>Chromatic Chaos</v>
      </c>
      <c r="I81" s="8"/>
      <c r="J81" s="29"/>
      <c r="K81" s="29"/>
      <c r="L81" s="29"/>
      <c r="M81" s="4"/>
      <c r="N81" s="8"/>
      <c r="O81" s="8"/>
      <c r="P81" s="8"/>
      <c r="Q81" s="4"/>
    </row>
    <row r="82">
      <c r="A82" s="4"/>
      <c r="B82" s="37" t="str">
        <f>IFERROR(__xludf.DUMMYFUNCTION("""COMPUTED_VALUE"""),"Primo")</f>
        <v>Primo</v>
      </c>
      <c r="C82" s="37" t="str">
        <f>IFERROR(__xludf.DUMMYFUNCTION("""COMPUTED_VALUE"""),"at")</f>
        <v>at</v>
      </c>
      <c r="D82" s="37" t="str">
        <f>IFERROR(__xludf.DUMMYFUNCTION("""COMPUTED_VALUE"""),"Hammerheads")</f>
        <v>Hammerheads</v>
      </c>
      <c r="E82" s="14"/>
      <c r="F82" s="38" t="str">
        <f>IFERROR(__xludf.DUMMYFUNCTION("""COMPUTED_VALUE"""),"Porch Pirates")</f>
        <v>Porch Pirates</v>
      </c>
      <c r="G82" s="38" t="str">
        <f>IFERROR(__xludf.DUMMYFUNCTION("""COMPUTED_VALUE"""),"at")</f>
        <v>at</v>
      </c>
      <c r="H82" s="38" t="str">
        <f>IFERROR(__xludf.DUMMYFUNCTION("""COMPUTED_VALUE"""),"Threshers")</f>
        <v>Threshers</v>
      </c>
      <c r="I82" s="8"/>
      <c r="J82" s="29"/>
      <c r="K82" s="29"/>
      <c r="L82" s="29"/>
      <c r="M82" s="4"/>
      <c r="N82" s="8"/>
      <c r="O82" s="8"/>
      <c r="P82" s="8"/>
      <c r="Q82" s="4"/>
    </row>
    <row r="83">
      <c r="A83" s="4"/>
      <c r="B83" s="37" t="str">
        <f>IFERROR(__xludf.DUMMYFUNCTION("""COMPUTED_VALUE"""),"Kitsune")</f>
        <v>Kitsune</v>
      </c>
      <c r="C83" s="37" t="str">
        <f>IFERROR(__xludf.DUMMYFUNCTION("""COMPUTED_VALUE"""),"at")</f>
        <v>at</v>
      </c>
      <c r="D83" s="37" t="str">
        <f>IFERROR(__xludf.DUMMYFUNCTION("""COMPUTED_VALUE"""),"Liars")</f>
        <v>Liars</v>
      </c>
      <c r="E83" s="14"/>
      <c r="F83" s="38" t="str">
        <f>IFERROR(__xludf.DUMMYFUNCTION("""COMPUTED_VALUE"""),"Ryujin")</f>
        <v>Ryujin</v>
      </c>
      <c r="G83" s="38" t="str">
        <f>IFERROR(__xludf.DUMMYFUNCTION("""COMPUTED_VALUE"""),"at")</f>
        <v>at</v>
      </c>
      <c r="H83" s="38" t="str">
        <f>IFERROR(__xludf.DUMMYFUNCTION("""COMPUTED_VALUE"""),"Cooks")</f>
        <v>Cooks</v>
      </c>
      <c r="I83" s="8"/>
      <c r="J83" s="29"/>
      <c r="K83" s="29"/>
      <c r="L83" s="29"/>
      <c r="M83" s="4"/>
      <c r="N83" s="8"/>
      <c r="O83" s="8"/>
      <c r="P83" s="8"/>
      <c r="Q83" s="4"/>
    </row>
    <row r="84">
      <c r="A84" s="4"/>
      <c r="B84" s="37" t="str">
        <f>IFERROR(__xludf.DUMMYFUNCTION("""COMPUTED_VALUE"""),"Gaboons")</f>
        <v>Gaboons</v>
      </c>
      <c r="C84" s="37" t="str">
        <f>IFERROR(__xludf.DUMMYFUNCTION("""COMPUTED_VALUE"""),"at")</f>
        <v>at</v>
      </c>
      <c r="D84" s="37" t="str">
        <f>IFERROR(__xludf.DUMMYFUNCTION("""COMPUTED_VALUE"""),"Tax Evaders")</f>
        <v>Tax Evaders</v>
      </c>
      <c r="E84" s="14"/>
      <c r="F84" s="38" t="str">
        <f>IFERROR(__xludf.DUMMYFUNCTION("""COMPUTED_VALUE"""),"Corals")</f>
        <v>Corals</v>
      </c>
      <c r="G84" s="38" t="str">
        <f>IFERROR(__xludf.DUMMYFUNCTION("""COMPUTED_VALUE"""),"at")</f>
        <v>at</v>
      </c>
      <c r="H84" s="38" t="str">
        <f>IFERROR(__xludf.DUMMYFUNCTION("""COMPUTED_VALUE"""),"Insider Traders")</f>
        <v>Insider Traders</v>
      </c>
      <c r="I84" s="4"/>
      <c r="J84" s="29"/>
      <c r="K84" s="29"/>
      <c r="L84" s="29"/>
      <c r="M84" s="4"/>
      <c r="N84" s="8"/>
      <c r="O84" s="8"/>
      <c r="P84" s="8"/>
      <c r="Q84" s="4"/>
    </row>
    <row r="85">
      <c r="A85" s="4"/>
      <c r="B85" s="37" t="str">
        <f>IFERROR(__xludf.DUMMYFUNCTION("""COMPUTED_VALUE"""),"Guards")</f>
        <v>Guards</v>
      </c>
      <c r="C85" s="37" t="str">
        <f>IFERROR(__xludf.DUMMYFUNCTION("""COMPUTED_VALUE"""),"at")</f>
        <v>at</v>
      </c>
      <c r="D85" s="37" t="str">
        <f>IFERROR(__xludf.DUMMYFUNCTION("""COMPUTED_VALUE"""),"Asiago Arsonists")</f>
        <v>Asiago Arsonists</v>
      </c>
      <c r="E85" s="14"/>
      <c r="F85" s="38" t="str">
        <f>IFERROR(__xludf.DUMMYFUNCTION("""COMPUTED_VALUE"""),"Scribes")</f>
        <v>Scribes</v>
      </c>
      <c r="G85" s="38" t="str">
        <f>IFERROR(__xludf.DUMMYFUNCTION("""COMPUTED_VALUE"""),"at")</f>
        <v>at</v>
      </c>
      <c r="H85" s="38" t="str">
        <f>IFERROR(__xludf.DUMMYFUNCTION("""COMPUTED_VALUE"""),"Havarti Hustlers")</f>
        <v>Havarti Hustlers</v>
      </c>
      <c r="I85" s="4"/>
      <c r="J85" s="29"/>
      <c r="K85" s="29"/>
      <c r="L85" s="29"/>
      <c r="M85" s="4"/>
      <c r="N85" s="8"/>
      <c r="O85" s="8"/>
      <c r="P85" s="8"/>
      <c r="Q85" s="4"/>
    </row>
    <row r="86">
      <c r="A86" s="4"/>
      <c r="B86" s="37" t="str">
        <f>IFERROR(__xludf.DUMMYFUNCTION("""COMPUTED_VALUE"""),"Ruthless Racket")</f>
        <v>Ruthless Racket</v>
      </c>
      <c r="C86" s="37" t="str">
        <f>IFERROR(__xludf.DUMMYFUNCTION("""COMPUTED_VALUE"""),"at")</f>
        <v>at</v>
      </c>
      <c r="D86" s="37" t="str">
        <f>IFERROR(__xludf.DUMMYFUNCTION("""COMPUTED_VALUE"""),"Barracudas")</f>
        <v>Barracudas</v>
      </c>
      <c r="E86" s="14"/>
      <c r="F86" s="38" t="str">
        <f>IFERROR(__xludf.DUMMYFUNCTION("""COMPUTED_VALUE"""),"Apple Associates")</f>
        <v>Apple Associates</v>
      </c>
      <c r="G86" s="38" t="str">
        <f>IFERROR(__xludf.DUMMYFUNCTION("""COMPUTED_VALUE"""),"at")</f>
        <v>at</v>
      </c>
      <c r="H86" s="38" t="str">
        <f>IFERROR(__xludf.DUMMYFUNCTION("""COMPUTED_VALUE"""),"Stingrays")</f>
        <v>Stingrays</v>
      </c>
      <c r="I86" s="4"/>
      <c r="J86" s="29"/>
      <c r="K86" s="29"/>
      <c r="L86" s="29"/>
      <c r="M86" s="4"/>
      <c r="N86" s="8"/>
      <c r="O86" s="8"/>
      <c r="P86" s="8"/>
      <c r="Q86" s="4"/>
    </row>
    <row r="87">
      <c r="A87" s="4"/>
      <c r="B87" s="37" t="str">
        <f>IFERROR(__xludf.DUMMYFUNCTION("""COMPUTED_VALUE"""),"Hippos")</f>
        <v>Hippos</v>
      </c>
      <c r="C87" s="37" t="str">
        <f>IFERROR(__xludf.DUMMYFUNCTION("""COMPUTED_VALUE"""),"at")</f>
        <v>at</v>
      </c>
      <c r="D87" s="37" t="str">
        <f>IFERROR(__xludf.DUMMYFUNCTION("""COMPUTED_VALUE"""),"Lightning")</f>
        <v>Lightning</v>
      </c>
      <c r="E87" s="14"/>
      <c r="F87" s="38" t="str">
        <f>IFERROR(__xludf.DUMMYFUNCTION("""COMPUTED_VALUE"""),"Happy B-day Jess")</f>
        <v>Happy B-day Jess</v>
      </c>
      <c r="G87" s="38" t="str">
        <f>IFERROR(__xludf.DUMMYFUNCTION("""COMPUTED_VALUE"""),"at")</f>
        <v>at</v>
      </c>
      <c r="H87" s="38" t="str">
        <f>IFERROR(__xludf.DUMMYFUNCTION("""COMPUTED_VALUE"""),"Warthogs")</f>
        <v>Warthogs</v>
      </c>
      <c r="I87" s="4"/>
      <c r="J87" s="29"/>
      <c r="K87" s="29"/>
      <c r="L87" s="29"/>
      <c r="M87" s="4"/>
      <c r="N87" s="8"/>
      <c r="O87" s="8"/>
      <c r="P87" s="8"/>
      <c r="Q87" s="4"/>
    </row>
    <row r="88">
      <c r="A88" s="4"/>
      <c r="B88" s="37" t="str">
        <f>IFERROR(__xludf.DUMMYFUNCTION("""COMPUTED_VALUE"""),"Scramjets")</f>
        <v>Scramjets</v>
      </c>
      <c r="C88" s="37" t="str">
        <f>IFERROR(__xludf.DUMMYFUNCTION("""COMPUTED_VALUE"""),"at")</f>
        <v>at</v>
      </c>
      <c r="D88" s="37" t="str">
        <f>IFERROR(__xludf.DUMMYFUNCTION("""COMPUTED_VALUE"""),"Mining Legion")</f>
        <v>Mining Legion</v>
      </c>
      <c r="E88" s="14"/>
      <c r="F88" s="38" t="str">
        <f>IFERROR(__xludf.DUMMYFUNCTION("""COMPUTED_VALUE"""),"Warbirds")</f>
        <v>Warbirds</v>
      </c>
      <c r="G88" s="38" t="str">
        <f>IFERROR(__xludf.DUMMYFUNCTION("""COMPUTED_VALUE"""),"at")</f>
        <v>at</v>
      </c>
      <c r="H88" s="38" t="str">
        <f>IFERROR(__xludf.DUMMYFUNCTION("""COMPUTED_VALUE"""),"Gold Hoarders")</f>
        <v>Gold Hoarders</v>
      </c>
      <c r="I88" s="4"/>
      <c r="J88" s="29"/>
      <c r="K88" s="29"/>
      <c r="L88" s="29"/>
      <c r="M88" s="4"/>
      <c r="N88" s="8"/>
      <c r="O88" s="8"/>
      <c r="P88" s="8"/>
      <c r="Q88" s="4"/>
    </row>
    <row r="89">
      <c r="A89" s="4"/>
      <c r="B89" s="37" t="str">
        <f>IFERROR(__xludf.DUMMYFUNCTION("""COMPUTED_VALUE"""),"Heavy Metal")</f>
        <v>Heavy Metal</v>
      </c>
      <c r="C89" s="37" t="str">
        <f>IFERROR(__xludf.DUMMYFUNCTION("""COMPUTED_VALUE"""),"at")</f>
        <v>at</v>
      </c>
      <c r="D89" s="37" t="str">
        <f>IFERROR(__xludf.DUMMYFUNCTION("""COMPUTED_VALUE"""),"Nightfall")</f>
        <v>Nightfall</v>
      </c>
      <c r="E89" s="14"/>
      <c r="F89" s="38" t="str">
        <f>IFERROR(__xludf.DUMMYFUNCTION("""COMPUTED_VALUE"""),"Glams")</f>
        <v>Glams</v>
      </c>
      <c r="G89" s="38" t="str">
        <f>IFERROR(__xludf.DUMMYFUNCTION("""COMPUTED_VALUE"""),"at")</f>
        <v>at</v>
      </c>
      <c r="H89" s="38" t="str">
        <f>IFERROR(__xludf.DUMMYFUNCTION("""COMPUTED_VALUE"""),"Shade")</f>
        <v>Shade</v>
      </c>
      <c r="I89" s="4"/>
      <c r="J89" s="29"/>
      <c r="K89" s="29"/>
      <c r="L89" s="29"/>
      <c r="M89" s="4"/>
      <c r="N89" s="8"/>
      <c r="O89" s="8"/>
      <c r="P89" s="8"/>
      <c r="Q89" s="4"/>
    </row>
    <row r="90">
      <c r="A90" s="4"/>
      <c r="B90" s="37" t="str">
        <f>IFERROR(__xludf.DUMMYFUNCTION("""COMPUTED_VALUE"""),"Quasars")</f>
        <v>Quasars</v>
      </c>
      <c r="C90" s="37" t="str">
        <f>IFERROR(__xludf.DUMMYFUNCTION("""COMPUTED_VALUE"""),"at")</f>
        <v>at</v>
      </c>
      <c r="D90" s="37" t="str">
        <f>IFERROR(__xludf.DUMMYFUNCTION("""COMPUTED_VALUE"""),"Hot Wings")</f>
        <v>Hot Wings</v>
      </c>
      <c r="E90" s="14"/>
      <c r="F90" s="38" t="str">
        <f>IFERROR(__xludf.DUMMYFUNCTION("""COMPUTED_VALUE"""),"Blitzars")</f>
        <v>Blitzars</v>
      </c>
      <c r="G90" s="38" t="str">
        <f>IFERROR(__xludf.DUMMYFUNCTION("""COMPUTED_VALUE"""),"at")</f>
        <v>at</v>
      </c>
      <c r="H90" s="38" t="str">
        <f>IFERROR(__xludf.DUMMYFUNCTION("""COMPUTED_VALUE"""),"Meat Lovers")</f>
        <v>Meat Lovers</v>
      </c>
      <c r="I90" s="4"/>
      <c r="J90" s="43"/>
      <c r="K90" s="43"/>
      <c r="L90" s="43"/>
      <c r="M90" s="4"/>
      <c r="N90" s="8"/>
      <c r="O90" s="8"/>
      <c r="P90" s="8"/>
      <c r="Q90" s="4"/>
    </row>
    <row r="91">
      <c r="A91" s="4"/>
      <c r="B91" s="37" t="str">
        <f>IFERROR(__xludf.DUMMYFUNCTION("""COMPUTED_VALUE"""),"Phantoms")</f>
        <v>Phantoms</v>
      </c>
      <c r="C91" s="37" t="str">
        <f>IFERROR(__xludf.DUMMYFUNCTION("""COMPUTED_VALUE"""),"at")</f>
        <v>at</v>
      </c>
      <c r="D91" s="37" t="str">
        <f>IFERROR(__xludf.DUMMYFUNCTION("""COMPUTED_VALUE"""),"Samurai")</f>
        <v>Samurai</v>
      </c>
      <c r="E91" s="14"/>
      <c r="F91" s="38" t="str">
        <f>IFERROR(__xludf.DUMMYFUNCTION("""COMPUTED_VALUE"""),"Zombies")</f>
        <v>Zombies</v>
      </c>
      <c r="G91" s="38" t="str">
        <f>IFERROR(__xludf.DUMMYFUNCTION("""COMPUTED_VALUE"""),"at")</f>
        <v>at</v>
      </c>
      <c r="H91" s="38" t="str">
        <f>IFERROR(__xludf.DUMMYFUNCTION("""COMPUTED_VALUE"""),"Jinyiwei")</f>
        <v>Jinyiwei</v>
      </c>
      <c r="I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30" t="str">
        <f>IFERROR(__xludf.DUMMYFUNCTION("""COMPUTED_VALUE"""),"Preseason Match Day #3")</f>
        <v>Preseason Match Day #3</v>
      </c>
      <c r="C92" s="27"/>
      <c r="D92" s="27"/>
      <c r="E92" s="14"/>
      <c r="F92" s="30" t="str">
        <f>IFERROR(__xludf.DUMMYFUNCTION("""COMPUTED_VALUE"""),"Preseason Match Day #3")</f>
        <v>Preseason Match Day #3</v>
      </c>
      <c r="G92" s="27"/>
      <c r="H92" s="27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37" t="str">
        <f>IFERROR(__xludf.DUMMYFUNCTION("""COMPUTED_VALUE"""),"Lacuna")</f>
        <v>Lacuna</v>
      </c>
      <c r="C93" s="37" t="str">
        <f>IFERROR(__xludf.DUMMYFUNCTION("""COMPUTED_VALUE"""),"at")</f>
        <v>at</v>
      </c>
      <c r="D93" s="37" t="str">
        <f>IFERROR(__xludf.DUMMYFUNCTION("""COMPUTED_VALUE"""),"Tax Evaders")</f>
        <v>Tax Evaders</v>
      </c>
      <c r="E93" s="14"/>
      <c r="F93" s="38" t="str">
        <f>IFERROR(__xludf.DUMMYFUNCTION("""COMPUTED_VALUE"""),"Void")</f>
        <v>Void</v>
      </c>
      <c r="G93" s="38" t="str">
        <f>IFERROR(__xludf.DUMMYFUNCTION("""COMPUTED_VALUE"""),"at")</f>
        <v>at</v>
      </c>
      <c r="H93" s="38" t="str">
        <f>IFERROR(__xludf.DUMMYFUNCTION("""COMPUTED_VALUE"""),"Insider Traders")</f>
        <v>Insider Traders</v>
      </c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37" t="str">
        <f>IFERROR(__xludf.DUMMYFUNCTION("""COMPUTED_VALUE"""),"Liars")</f>
        <v>Liars</v>
      </c>
      <c r="C94" s="37" t="str">
        <f>IFERROR(__xludf.DUMMYFUNCTION("""COMPUTED_VALUE"""),"at")</f>
        <v>at</v>
      </c>
      <c r="D94" s="37" t="str">
        <f>IFERROR(__xludf.DUMMYFUNCTION("""COMPUTED_VALUE"""),"Lightning")</f>
        <v>Lightning</v>
      </c>
      <c r="E94" s="14"/>
      <c r="F94" s="38" t="str">
        <f>IFERROR(__xludf.DUMMYFUNCTION("""COMPUTED_VALUE"""),"Cooks")</f>
        <v>Cooks</v>
      </c>
      <c r="G94" s="38" t="str">
        <f>IFERROR(__xludf.DUMMYFUNCTION("""COMPUTED_VALUE"""),"at")</f>
        <v>at</v>
      </c>
      <c r="H94" s="38" t="str">
        <f>IFERROR(__xludf.DUMMYFUNCTION("""COMPUTED_VALUE"""),"Warthogs")</f>
        <v>Warthogs</v>
      </c>
      <c r="I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37" t="str">
        <f>IFERROR(__xludf.DUMMYFUNCTION("""COMPUTED_VALUE"""),"Asiago Arsonists")</f>
        <v>Asiago Arsonists</v>
      </c>
      <c r="C95" s="37" t="str">
        <f>IFERROR(__xludf.DUMMYFUNCTION("""COMPUTED_VALUE"""),"at")</f>
        <v>at</v>
      </c>
      <c r="D95" s="37" t="str">
        <f>IFERROR(__xludf.DUMMYFUNCTION("""COMPUTED_VALUE"""),"Howlers")</f>
        <v>Howlers</v>
      </c>
      <c r="E95" s="14"/>
      <c r="F95" s="38" t="str">
        <f>IFERROR(__xludf.DUMMYFUNCTION("""COMPUTED_VALUE"""),"Havarti Hustlers")</f>
        <v>Havarti Hustlers</v>
      </c>
      <c r="G95" s="38" t="str">
        <f>IFERROR(__xludf.DUMMYFUNCTION("""COMPUTED_VALUE"""),"at")</f>
        <v>at</v>
      </c>
      <c r="H95" s="38" t="str">
        <f>IFERROR(__xludf.DUMMYFUNCTION("""COMPUTED_VALUE"""),"Olympic Knights")</f>
        <v>Olympic Knights</v>
      </c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37" t="str">
        <f>IFERROR(__xludf.DUMMYFUNCTION("""COMPUTED_VALUE"""),"Primo")</f>
        <v>Primo</v>
      </c>
      <c r="C96" s="37" t="str">
        <f>IFERROR(__xludf.DUMMYFUNCTION("""COMPUTED_VALUE"""),"at")</f>
        <v>at</v>
      </c>
      <c r="D96" s="37" t="str">
        <f>IFERROR(__xludf.DUMMYFUNCTION("""COMPUTED_VALUE"""),"Ruthless Racket")</f>
        <v>Ruthless Racket</v>
      </c>
      <c r="E96" s="14"/>
      <c r="F96" s="38" t="str">
        <f>IFERROR(__xludf.DUMMYFUNCTION("""COMPUTED_VALUE"""),"Porch Pirates")</f>
        <v>Porch Pirates</v>
      </c>
      <c r="G96" s="38" t="str">
        <f>IFERROR(__xludf.DUMMYFUNCTION("""COMPUTED_VALUE"""),"at")</f>
        <v>at</v>
      </c>
      <c r="H96" s="38" t="str">
        <f>IFERROR(__xludf.DUMMYFUNCTION("""COMPUTED_VALUE"""),"Apple Associates")</f>
        <v>Apple Associates</v>
      </c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37" t="str">
        <f>IFERROR(__xludf.DUMMYFUNCTION("""COMPUTED_VALUE"""),"Ocelots")</f>
        <v>Ocelots</v>
      </c>
      <c r="C97" s="37" t="str">
        <f>IFERROR(__xludf.DUMMYFUNCTION("""COMPUTED_VALUE"""),"at")</f>
        <v>at</v>
      </c>
      <c r="D97" s="37" t="str">
        <f>IFERROR(__xludf.DUMMYFUNCTION("""COMPUTED_VALUE"""),"Heavy Metal")</f>
        <v>Heavy Metal</v>
      </c>
      <c r="E97" s="14"/>
      <c r="F97" s="38" t="str">
        <f>IFERROR(__xludf.DUMMYFUNCTION("""COMPUTED_VALUE"""),"Toucans")</f>
        <v>Toucans</v>
      </c>
      <c r="G97" s="38" t="str">
        <f>IFERROR(__xludf.DUMMYFUNCTION("""COMPUTED_VALUE"""),"at")</f>
        <v>at</v>
      </c>
      <c r="H97" s="38" t="str">
        <f>IFERROR(__xludf.DUMMYFUNCTION("""COMPUTED_VALUE"""),"Glams")</f>
        <v>Glams</v>
      </c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37" t="str">
        <f>IFERROR(__xludf.DUMMYFUNCTION("""COMPUTED_VALUE"""),"Phoenix")</f>
        <v>Phoenix</v>
      </c>
      <c r="C98" s="37" t="str">
        <f>IFERROR(__xludf.DUMMYFUNCTION("""COMPUTED_VALUE"""),"at")</f>
        <v>at</v>
      </c>
      <c r="D98" s="37" t="str">
        <f>IFERROR(__xludf.DUMMYFUNCTION("""COMPUTED_VALUE"""),"Mining Legion")</f>
        <v>Mining Legion</v>
      </c>
      <c r="E98" s="14"/>
      <c r="F98" s="38" t="str">
        <f>IFERROR(__xludf.DUMMYFUNCTION("""COMPUTED_VALUE"""),"Manticore")</f>
        <v>Manticore</v>
      </c>
      <c r="G98" s="38" t="str">
        <f>IFERROR(__xludf.DUMMYFUNCTION("""COMPUTED_VALUE"""),"at")</f>
        <v>at</v>
      </c>
      <c r="H98" s="38" t="str">
        <f>IFERROR(__xludf.DUMMYFUNCTION("""COMPUTED_VALUE"""),"Gold Hoarders")</f>
        <v>Gold Hoarders</v>
      </c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37" t="str">
        <f>IFERROR(__xludf.DUMMYFUNCTION("""COMPUTED_VALUE"""),"Black Ice")</f>
        <v>Black Ice</v>
      </c>
      <c r="C99" s="37" t="str">
        <f>IFERROR(__xludf.DUMMYFUNCTION("""COMPUTED_VALUE"""),"at")</f>
        <v>at</v>
      </c>
      <c r="D99" s="37" t="str">
        <f>IFERROR(__xludf.DUMMYFUNCTION("""COMPUTED_VALUE"""),"Quasars")</f>
        <v>Quasars</v>
      </c>
      <c r="E99" s="14"/>
      <c r="F99" s="38" t="str">
        <f>IFERROR(__xludf.DUMMYFUNCTION("""COMPUTED_VALUE"""),"Glaciers")</f>
        <v>Glaciers</v>
      </c>
      <c r="G99" s="38" t="str">
        <f>IFERROR(__xludf.DUMMYFUNCTION("""COMPUTED_VALUE"""),"at")</f>
        <v>at</v>
      </c>
      <c r="H99" s="38" t="str">
        <f>IFERROR(__xludf.DUMMYFUNCTION("""COMPUTED_VALUE"""),"Blitzars")</f>
        <v>Blitzars</v>
      </c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37" t="str">
        <f>IFERROR(__xludf.DUMMYFUNCTION("""COMPUTED_VALUE"""),"Polar Ice")</f>
        <v>Polar Ice</v>
      </c>
      <c r="C100" s="37" t="str">
        <f>IFERROR(__xludf.DUMMYFUNCTION("""COMPUTED_VALUE"""),"at")</f>
        <v>at</v>
      </c>
      <c r="D100" s="37" t="str">
        <f>IFERROR(__xludf.DUMMYFUNCTION("""COMPUTED_VALUE"""),"Samurai")</f>
        <v>Samurai</v>
      </c>
      <c r="E100" s="14"/>
      <c r="F100" s="38" t="str">
        <f>IFERROR(__xludf.DUMMYFUNCTION("""COMPUTED_VALUE"""),"Spearmint")</f>
        <v>Spearmint</v>
      </c>
      <c r="G100" s="38" t="str">
        <f>IFERROR(__xludf.DUMMYFUNCTION("""COMPUTED_VALUE"""),"at")</f>
        <v>at</v>
      </c>
      <c r="H100" s="38" t="str">
        <f>IFERROR(__xludf.DUMMYFUNCTION("""COMPUTED_VALUE"""),"Jinyiwei")</f>
        <v>Jinyiwei</v>
      </c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37" t="str">
        <f>IFERROR(__xludf.DUMMYFUNCTION("""COMPUTED_VALUE"""),"Centuriones")</f>
        <v>Centuriones</v>
      </c>
      <c r="C101" s="37" t="str">
        <f>IFERROR(__xludf.DUMMYFUNCTION("""COMPUTED_VALUE"""),"at")</f>
        <v>at</v>
      </c>
      <c r="D101" s="37" t="str">
        <f>IFERROR(__xludf.DUMMYFUNCTION("""COMPUTED_VALUE"""),"Phantoms")</f>
        <v>Phantoms</v>
      </c>
      <c r="E101" s="14"/>
      <c r="F101" s="38" t="str">
        <f>IFERROR(__xludf.DUMMYFUNCTION("""COMPUTED_VALUE"""),"Decuriones")</f>
        <v>Decuriones</v>
      </c>
      <c r="G101" s="38" t="str">
        <f>IFERROR(__xludf.DUMMYFUNCTION("""COMPUTED_VALUE"""),"at")</f>
        <v>at</v>
      </c>
      <c r="H101" s="38" t="str">
        <f>IFERROR(__xludf.DUMMYFUNCTION("""COMPUTED_VALUE"""),"Zombies")</f>
        <v>Zombies</v>
      </c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37" t="str">
        <f>IFERROR(__xludf.DUMMYFUNCTION("""COMPUTED_VALUE"""),"Polar Bears")</f>
        <v>Polar Bears</v>
      </c>
      <c r="C102" s="37" t="str">
        <f>IFERROR(__xludf.DUMMYFUNCTION("""COMPUTED_VALUE"""),"at")</f>
        <v>at</v>
      </c>
      <c r="D102" s="37" t="str">
        <f>IFERROR(__xludf.DUMMYFUNCTION("""COMPUTED_VALUE"""),"Hot Wings")</f>
        <v>Hot Wings</v>
      </c>
      <c r="E102" s="14"/>
      <c r="F102" s="38" t="str">
        <f>IFERROR(__xludf.DUMMYFUNCTION("""COMPUTED_VALUE"""),"Panda Bears")</f>
        <v>Panda Bears</v>
      </c>
      <c r="G102" s="38" t="str">
        <f>IFERROR(__xludf.DUMMYFUNCTION("""COMPUTED_VALUE"""),"at")</f>
        <v>at</v>
      </c>
      <c r="H102" s="38" t="str">
        <f>IFERROR(__xludf.DUMMYFUNCTION("""COMPUTED_VALUE"""),"Meat Lovers")</f>
        <v>Meat Lovers</v>
      </c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37" t="str">
        <f>IFERROR(__xludf.DUMMYFUNCTION("""COMPUTED_VALUE"""),"Dracos")</f>
        <v>Dracos</v>
      </c>
      <c r="C103" s="37" t="str">
        <f>IFERROR(__xludf.DUMMYFUNCTION("""COMPUTED_VALUE"""),"at")</f>
        <v>at</v>
      </c>
      <c r="D103" s="37" t="str">
        <f>IFERROR(__xludf.DUMMYFUNCTION("""COMPUTED_VALUE"""),"Scramjets")</f>
        <v>Scramjets</v>
      </c>
      <c r="E103" s="14"/>
      <c r="F103" s="38" t="str">
        <f>IFERROR(__xludf.DUMMYFUNCTION("""COMPUTED_VALUE"""),"Sirens")</f>
        <v>Sirens</v>
      </c>
      <c r="G103" s="38" t="str">
        <f>IFERROR(__xludf.DUMMYFUNCTION("""COMPUTED_VALUE"""),"at")</f>
        <v>at</v>
      </c>
      <c r="H103" s="38" t="str">
        <f>IFERROR(__xludf.DUMMYFUNCTION("""COMPUTED_VALUE"""),"Warbirds")</f>
        <v>Warbirds</v>
      </c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37" t="str">
        <f>IFERROR(__xludf.DUMMYFUNCTION("""COMPUTED_VALUE"""),"Purrgatory")</f>
        <v>Purrgatory</v>
      </c>
      <c r="C104" s="37" t="str">
        <f>IFERROR(__xludf.DUMMYFUNCTION("""COMPUTED_VALUE"""),"at")</f>
        <v>at</v>
      </c>
      <c r="D104" s="37" t="str">
        <f>IFERROR(__xludf.DUMMYFUNCTION("""COMPUTED_VALUE"""),"Nightfall")</f>
        <v>Nightfall</v>
      </c>
      <c r="E104" s="14"/>
      <c r="F104" s="38" t="str">
        <f>IFERROR(__xludf.DUMMYFUNCTION("""COMPUTED_VALUE"""),"Thunder Pups")</f>
        <v>Thunder Pups</v>
      </c>
      <c r="G104" s="38" t="str">
        <f>IFERROR(__xludf.DUMMYFUNCTION("""COMPUTED_VALUE"""),"at")</f>
        <v>at</v>
      </c>
      <c r="H104" s="38" t="str">
        <f>IFERROR(__xludf.DUMMYFUNCTION("""COMPUTED_VALUE"""),"Shade")</f>
        <v>Shade</v>
      </c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37" t="str">
        <f>IFERROR(__xludf.DUMMYFUNCTION("""COMPUTED_VALUE"""),"Hammerheads")</f>
        <v>Hammerheads</v>
      </c>
      <c r="C105" s="37" t="str">
        <f>IFERROR(__xludf.DUMMYFUNCTION("""COMPUTED_VALUE"""),"at")</f>
        <v>at</v>
      </c>
      <c r="D105" s="37" t="str">
        <f>IFERROR(__xludf.DUMMYFUNCTION("""COMPUTED_VALUE"""),"Hippos")</f>
        <v>Hippos</v>
      </c>
      <c r="E105" s="14"/>
      <c r="F105" s="38" t="str">
        <f>IFERROR(__xludf.DUMMYFUNCTION("""COMPUTED_VALUE"""),"Threshers")</f>
        <v>Threshers</v>
      </c>
      <c r="G105" s="38" t="str">
        <f>IFERROR(__xludf.DUMMYFUNCTION("""COMPUTED_VALUE"""),"at")</f>
        <v>at</v>
      </c>
      <c r="H105" s="38" t="str">
        <f>IFERROR(__xludf.DUMMYFUNCTION("""COMPUTED_VALUE"""),"Happy B-day Jess")</f>
        <v>Happy B-day Jess</v>
      </c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37" t="str">
        <f>IFERROR(__xludf.DUMMYFUNCTION("""COMPUTED_VALUE"""),"Kitsune")</f>
        <v>Kitsune</v>
      </c>
      <c r="C106" s="37" t="str">
        <f>IFERROR(__xludf.DUMMYFUNCTION("""COMPUTED_VALUE"""),"at")</f>
        <v>at</v>
      </c>
      <c r="D106" s="37" t="str">
        <f>IFERROR(__xludf.DUMMYFUNCTION("""COMPUTED_VALUE"""),"Barracudas")</f>
        <v>Barracudas</v>
      </c>
      <c r="E106" s="14"/>
      <c r="F106" s="38" t="str">
        <f>IFERROR(__xludf.DUMMYFUNCTION("""COMPUTED_VALUE"""),"Ryujin")</f>
        <v>Ryujin</v>
      </c>
      <c r="G106" s="38" t="str">
        <f>IFERROR(__xludf.DUMMYFUNCTION("""COMPUTED_VALUE"""),"at")</f>
        <v>at</v>
      </c>
      <c r="H106" s="38" t="str">
        <f>IFERROR(__xludf.DUMMYFUNCTION("""COMPUTED_VALUE"""),"Stingrays")</f>
        <v>Stingrays</v>
      </c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37" t="str">
        <f>IFERROR(__xludf.DUMMYFUNCTION("""COMPUTED_VALUE"""),"Wind")</f>
        <v>Wind</v>
      </c>
      <c r="C107" s="37" t="str">
        <f>IFERROR(__xludf.DUMMYFUNCTION("""COMPUTED_VALUE"""),"at")</f>
        <v>at</v>
      </c>
      <c r="D107" s="37" t="str">
        <f>IFERROR(__xludf.DUMMYFUNCTION("""COMPUTED_VALUE"""),"Gaboons")</f>
        <v>Gaboons</v>
      </c>
      <c r="E107" s="14"/>
      <c r="F107" s="38" t="str">
        <f>IFERROR(__xludf.DUMMYFUNCTION("""COMPUTED_VALUE"""),"Metal")</f>
        <v>Metal</v>
      </c>
      <c r="G107" s="38" t="str">
        <f>IFERROR(__xludf.DUMMYFUNCTION("""COMPUTED_VALUE"""),"at")</f>
        <v>at</v>
      </c>
      <c r="H107" s="38" t="str">
        <f>IFERROR(__xludf.DUMMYFUNCTION("""COMPUTED_VALUE"""),"Corals")</f>
        <v>Corals</v>
      </c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4" t="str">
        <f>IFERROR(__xludf.DUMMYFUNCTION("""COMPUTED_VALUE"""),"Hue Heroes")</f>
        <v>Hue Heroes</v>
      </c>
      <c r="C108" s="44" t="str">
        <f>IFERROR(__xludf.DUMMYFUNCTION("""COMPUTED_VALUE"""),"at")</f>
        <v>at</v>
      </c>
      <c r="D108" s="44" t="str">
        <f>IFERROR(__xludf.DUMMYFUNCTION("""COMPUTED_VALUE"""),"Guards")</f>
        <v>Guards</v>
      </c>
      <c r="E108" s="45"/>
      <c r="F108" s="46" t="str">
        <f>IFERROR(__xludf.DUMMYFUNCTION("""COMPUTED_VALUE"""),"Chromatic Chaos")</f>
        <v>Chromatic Chaos</v>
      </c>
      <c r="G108" s="46" t="str">
        <f>IFERROR(__xludf.DUMMYFUNCTION("""COMPUTED_VALUE"""),"at")</f>
        <v>at</v>
      </c>
      <c r="H108" s="46" t="str">
        <f>IFERROR(__xludf.DUMMYFUNCTION("""COMPUTED_VALUE"""),"Scribes")</f>
        <v>Scribes</v>
      </c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</sheetData>
  <mergeCells count="33">
    <mergeCell ref="B3:D3"/>
    <mergeCell ref="F3:H3"/>
    <mergeCell ref="J3:L3"/>
    <mergeCell ref="N3:P3"/>
    <mergeCell ref="F4:H4"/>
    <mergeCell ref="J4:L4"/>
    <mergeCell ref="N4:P4"/>
    <mergeCell ref="B4:D4"/>
    <mergeCell ref="B9:D9"/>
    <mergeCell ref="F11:H11"/>
    <mergeCell ref="B14:D14"/>
    <mergeCell ref="F18:H18"/>
    <mergeCell ref="J21:L21"/>
    <mergeCell ref="N21:P21"/>
    <mergeCell ref="J38:L38"/>
    <mergeCell ref="N38:P38"/>
    <mergeCell ref="B57:D57"/>
    <mergeCell ref="F57:H57"/>
    <mergeCell ref="N57:P57"/>
    <mergeCell ref="B58:D58"/>
    <mergeCell ref="F58:H58"/>
    <mergeCell ref="N58:P58"/>
    <mergeCell ref="B75:D75"/>
    <mergeCell ref="B92:D92"/>
    <mergeCell ref="F92:H92"/>
    <mergeCell ref="C109:E109"/>
    <mergeCell ref="J57:L57"/>
    <mergeCell ref="J58:L58"/>
    <mergeCell ref="N63:P63"/>
    <mergeCell ref="J65:L65"/>
    <mergeCell ref="N68:P68"/>
    <mergeCell ref="J72:L72"/>
    <mergeCell ref="F75:H7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13"/>
    <col customWidth="1" min="3" max="10" width="15.13"/>
    <col customWidth="1" min="11" max="11" width="12.63"/>
    <col customWidth="1" min="12" max="12" width="2.5"/>
  </cols>
  <sheetData>
    <row r="1">
      <c r="A1" s="4" t="str">
        <f>IFERROR(__xludf.DUMMYFUNCTION("IMPORTRANGE(Imports!B1, ""Amateur!A:K"")"),"")</f>
        <v/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>
      <c r="A2" s="43"/>
      <c r="B2" s="43"/>
      <c r="C2" s="170" t="str">
        <f>IFERROR(__xludf.DUMMYFUNCTION("""COMPUTED_VALUE"""),"Amateur Schedule")</f>
        <v>Amateur Schedule</v>
      </c>
      <c r="K2" s="43"/>
      <c r="L2" s="43"/>
    </row>
    <row r="3">
      <c r="A3" s="4"/>
      <c r="B3" s="48" t="str">
        <f>IFERROR(__xludf.DUMMYFUNCTION("""COMPUTED_VALUE"""),"Preseason")</f>
        <v>Preseason</v>
      </c>
      <c r="C3" s="43"/>
      <c r="D3" s="43"/>
      <c r="E3" s="43"/>
      <c r="F3" s="43"/>
      <c r="G3" s="43"/>
      <c r="H3" s="43"/>
      <c r="I3" s="43"/>
      <c r="J3" s="43"/>
      <c r="K3" s="48" t="str">
        <f>IFERROR(__xludf.DUMMYFUNCTION("""COMPUTED_VALUE"""),"Preseason")</f>
        <v>Preseason</v>
      </c>
      <c r="L3" s="43"/>
    </row>
    <row r="4">
      <c r="A4" s="4"/>
      <c r="B4" s="49" t="str">
        <f>IFERROR(__xludf.DUMMYFUNCTION("""COMPUTED_VALUE"""),"First Matchup")</f>
        <v>First Matchup</v>
      </c>
      <c r="C4" s="153" t="str">
        <f>IFERROR(__xludf.DUMMYFUNCTION("""COMPUTED_VALUE"""),"Each team plays all opponents twice")</f>
        <v>Each team plays all opponents twice</v>
      </c>
      <c r="K4" s="155" t="str">
        <f>IFERROR(__xludf.DUMMYFUNCTION("""COMPUTED_VALUE"""),"First Matchup")</f>
        <v>First Matchup</v>
      </c>
      <c r="L4" s="43"/>
    </row>
    <row r="5">
      <c r="A5" s="4"/>
      <c r="B5" s="51" t="str">
        <f>IFERROR(__xludf.DUMMYFUNCTION("""COMPUTED_VALUE"""),"Second Matchup")</f>
        <v>Second Matchup</v>
      </c>
      <c r="C5" s="43"/>
      <c r="D5" s="43"/>
      <c r="E5" s="43"/>
      <c r="F5" s="43"/>
      <c r="G5" s="43"/>
      <c r="H5" s="4"/>
      <c r="I5" s="4"/>
      <c r="J5" s="4"/>
      <c r="K5" s="51" t="str">
        <f>IFERROR(__xludf.DUMMYFUNCTION("""COMPUTED_VALUE"""),"Second Matchup")</f>
        <v>Second Matchup</v>
      </c>
      <c r="L5" s="4"/>
    </row>
    <row r="6">
      <c r="A6" s="4"/>
      <c r="B6" s="52" t="str">
        <f>IFERROR(__xludf.DUMMYFUNCTION("""COMPUTED_VALUE"""),"Playoffs")</f>
        <v>Playoffs</v>
      </c>
      <c r="C6" s="53" t="str">
        <f>IFERROR(__xludf.DUMMYFUNCTION("""COMPUTED_VALUE"""),"Kappa")</f>
        <v>Kappa</v>
      </c>
      <c r="D6" s="53" t="str">
        <f>IFERROR(__xludf.DUMMYFUNCTION("""COMPUTED_VALUE"""),"Chimera")</f>
        <v>Chimera</v>
      </c>
      <c r="E6" s="53" t="str">
        <f>IFERROR(__xludf.DUMMYFUNCTION("""COMPUTED_VALUE"""),"Winter Fresh")</f>
        <v>Winter Fresh</v>
      </c>
      <c r="F6" s="53" t="str">
        <f>IFERROR(__xludf.DUMMYFUNCTION("""COMPUTED_VALUE"""),"Legionaries")</f>
        <v>Legionaries</v>
      </c>
      <c r="G6" s="53" t="str">
        <f>IFERROR(__xludf.DUMMYFUNCTION("""COMPUTED_VALUE"""),"Garlic Knots")</f>
        <v>Garlic Knots</v>
      </c>
      <c r="H6" s="53" t="str">
        <f>IFERROR(__xludf.DUMMYFUNCTION("""COMPUTED_VALUE"""),"Bombers")</f>
        <v>Bombers</v>
      </c>
      <c r="I6" s="53" t="str">
        <f>IFERROR(__xludf.DUMMYFUNCTION("""COMPUTED_VALUE"""),"HR Violation")</f>
        <v>HR Violation</v>
      </c>
      <c r="J6" s="53" t="str">
        <f>IFERROR(__xludf.DUMMYFUNCTION("""COMPUTED_VALUE"""),"Electric Eels")</f>
        <v>Electric Eels</v>
      </c>
      <c r="K6" s="52" t="str">
        <f>IFERROR(__xludf.DUMMYFUNCTION("""COMPUTED_VALUE"""),"Playoffs")</f>
        <v>Playoffs</v>
      </c>
      <c r="L6" s="4"/>
    </row>
    <row r="7">
      <c r="A7" s="106" t="str">
        <f>IFERROR(__xludf.DUMMYFUNCTION("""COMPUTED_VALUE"""),"MD3")</f>
        <v>MD3</v>
      </c>
      <c r="B7" s="55" t="str">
        <f>IFERROR(__xludf.DUMMYFUNCTION("""COMPUTED_VALUE"""),"Preseason 1")</f>
        <v>Preseason 1</v>
      </c>
      <c r="C7" s="56" t="str">
        <f>IFERROR(__xludf.DUMMYFUNCTION("""COMPUTED_VALUE"""),"Legionaries")</f>
        <v>Legionaries</v>
      </c>
      <c r="D7" s="56" t="str">
        <f>IFERROR(__xludf.DUMMYFUNCTION("""COMPUTED_VALUE"""),"Garlic Knots")</f>
        <v>Garlic Knots</v>
      </c>
      <c r="E7" s="56" t="str">
        <f>IFERROR(__xludf.DUMMYFUNCTION("""COMPUTED_VALUE"""),"Electric Eels")</f>
        <v>Electric Eels</v>
      </c>
      <c r="F7" s="56" t="str">
        <f>IFERROR(__xludf.DUMMYFUNCTION("""COMPUTED_VALUE"""),"Kappa")</f>
        <v>Kappa</v>
      </c>
      <c r="G7" s="56" t="str">
        <f>IFERROR(__xludf.DUMMYFUNCTION("""COMPUTED_VALUE"""),"Chimera")</f>
        <v>Chimera</v>
      </c>
      <c r="H7" s="57" t="str">
        <f>IFERROR(__xludf.DUMMYFUNCTION("""COMPUTED_VALUE"""),"HR Violation")</f>
        <v>HR Violation</v>
      </c>
      <c r="I7" s="56" t="str">
        <f>IFERROR(__xludf.DUMMYFUNCTION("""COMPUTED_VALUE"""),"Bombers")</f>
        <v>Bombers</v>
      </c>
      <c r="J7" s="56" t="str">
        <f>IFERROR(__xludf.DUMMYFUNCTION("""COMPUTED_VALUE"""),"Winter Fresh")</f>
        <v>Winter Fresh</v>
      </c>
      <c r="K7" s="59">
        <f>IFERROR(__xludf.DUMMYFUNCTION("""COMPUTED_VALUE"""),45896.0)</f>
        <v>45896</v>
      </c>
      <c r="L7" s="43"/>
    </row>
    <row r="8">
      <c r="A8" s="106" t="str">
        <f>IFERROR(__xludf.DUMMYFUNCTION("""COMPUTED_VALUE"""),"MD5")</f>
        <v>MD5</v>
      </c>
      <c r="B8" s="55" t="str">
        <f>IFERROR(__xludf.DUMMYFUNCTION("""COMPUTED_VALUE"""),"Preseason 2")</f>
        <v>Preseason 2</v>
      </c>
      <c r="C8" s="56" t="str">
        <f>IFERROR(__xludf.DUMMYFUNCTION("""COMPUTED_VALUE"""),"Bombers")</f>
        <v>Bombers</v>
      </c>
      <c r="D8" s="56" t="str">
        <f>IFERROR(__xludf.DUMMYFUNCTION("""COMPUTED_VALUE"""),"Winter Fresh")</f>
        <v>Winter Fresh</v>
      </c>
      <c r="E8" s="56" t="str">
        <f>IFERROR(__xludf.DUMMYFUNCTION("""COMPUTED_VALUE"""),"Chimera")</f>
        <v>Chimera</v>
      </c>
      <c r="F8" s="56" t="str">
        <f>IFERROR(__xludf.DUMMYFUNCTION("""COMPUTED_VALUE"""),"HR Violation")</f>
        <v>HR Violation</v>
      </c>
      <c r="G8" s="56" t="str">
        <f>IFERROR(__xludf.DUMMYFUNCTION("""COMPUTED_VALUE"""),"Electric Eels")</f>
        <v>Electric Eels</v>
      </c>
      <c r="H8" s="57" t="str">
        <f>IFERROR(__xludf.DUMMYFUNCTION("""COMPUTED_VALUE"""),"Kappa")</f>
        <v>Kappa</v>
      </c>
      <c r="I8" s="56" t="str">
        <f>IFERROR(__xludf.DUMMYFUNCTION("""COMPUTED_VALUE"""),"Legionaries")</f>
        <v>Legionaries</v>
      </c>
      <c r="J8" s="56" t="str">
        <f>IFERROR(__xludf.DUMMYFUNCTION("""COMPUTED_VALUE"""),"Garlic Knots")</f>
        <v>Garlic Knots</v>
      </c>
      <c r="K8" s="59">
        <f>IFERROR(__xludf.DUMMYFUNCTION("""COMPUTED_VALUE"""),45903.0)</f>
        <v>45903</v>
      </c>
      <c r="L8" s="43"/>
    </row>
    <row r="9">
      <c r="A9" s="106" t="str">
        <f>IFERROR(__xludf.DUMMYFUNCTION("""COMPUTED_VALUE"""),"MD7")</f>
        <v>MD7</v>
      </c>
      <c r="B9" s="55" t="str">
        <f>IFERROR(__xludf.DUMMYFUNCTION("""COMPUTED_VALUE"""),"Preseason 3")</f>
        <v>Preseason 3</v>
      </c>
      <c r="C9" s="56" t="str">
        <f>IFERROR(__xludf.DUMMYFUNCTION("""COMPUTED_VALUE"""),"Electric Eels")</f>
        <v>Electric Eels</v>
      </c>
      <c r="D9" s="56" t="str">
        <f>IFERROR(__xludf.DUMMYFUNCTION("""COMPUTED_VALUE"""),"HR Violation")</f>
        <v>HR Violation</v>
      </c>
      <c r="E9" s="56" t="str">
        <f>IFERROR(__xludf.DUMMYFUNCTION("""COMPUTED_VALUE"""),"Bombers")</f>
        <v>Bombers</v>
      </c>
      <c r="F9" s="56" t="str">
        <f>IFERROR(__xludf.DUMMYFUNCTION("""COMPUTED_VALUE"""),"Garlic Knots")</f>
        <v>Garlic Knots</v>
      </c>
      <c r="G9" s="56" t="str">
        <f>IFERROR(__xludf.DUMMYFUNCTION("""COMPUTED_VALUE"""),"Legionaries")</f>
        <v>Legionaries</v>
      </c>
      <c r="H9" s="57" t="str">
        <f>IFERROR(__xludf.DUMMYFUNCTION("""COMPUTED_VALUE"""),"Winter Fresh")</f>
        <v>Winter Fresh</v>
      </c>
      <c r="I9" s="56" t="str">
        <f>IFERROR(__xludf.DUMMYFUNCTION("""COMPUTED_VALUE"""),"Chimera")</f>
        <v>Chimera</v>
      </c>
      <c r="J9" s="56" t="str">
        <f>IFERROR(__xludf.DUMMYFUNCTION("""COMPUTED_VALUE"""),"Kappa")</f>
        <v>Kappa</v>
      </c>
      <c r="K9" s="59">
        <f>IFERROR(__xludf.DUMMYFUNCTION("""COMPUTED_VALUE"""),45908.0)</f>
        <v>45908</v>
      </c>
      <c r="L9" s="43"/>
    </row>
    <row r="10">
      <c r="A10" s="4"/>
      <c r="B10" s="55" t="str">
        <f>IFERROR(__xludf.DUMMYFUNCTION("""COMPUTED_VALUE"""),"Match Day 1")</f>
        <v>Match Day 1</v>
      </c>
      <c r="C10" s="60" t="str">
        <f>IFERROR(__xludf.DUMMYFUNCTION("""COMPUTED_VALUE"""),"Chimera")</f>
        <v>Chimera</v>
      </c>
      <c r="D10" s="60" t="str">
        <f>IFERROR(__xludf.DUMMYFUNCTION("""COMPUTED_VALUE"""),"Kappa")</f>
        <v>Kappa</v>
      </c>
      <c r="E10" s="60" t="str">
        <f>IFERROR(__xludf.DUMMYFUNCTION("""COMPUTED_VALUE"""),"Legionaries")</f>
        <v>Legionaries</v>
      </c>
      <c r="F10" s="60" t="str">
        <f>IFERROR(__xludf.DUMMYFUNCTION("""COMPUTED_VALUE"""),"Winter Fresh")</f>
        <v>Winter Fresh</v>
      </c>
      <c r="G10" s="60" t="str">
        <f>IFERROR(__xludf.DUMMYFUNCTION("""COMPUTED_VALUE"""),"Bombers")</f>
        <v>Bombers</v>
      </c>
      <c r="H10" s="61" t="str">
        <f>IFERROR(__xludf.DUMMYFUNCTION("""COMPUTED_VALUE"""),"Garlic Knots")</f>
        <v>Garlic Knots</v>
      </c>
      <c r="I10" s="60" t="str">
        <f>IFERROR(__xludf.DUMMYFUNCTION("""COMPUTED_VALUE"""),"Electric Eels")</f>
        <v>Electric Eels</v>
      </c>
      <c r="J10" s="60" t="str">
        <f>IFERROR(__xludf.DUMMYFUNCTION("""COMPUTED_VALUE"""),"HR Violation")</f>
        <v>HR Violation</v>
      </c>
      <c r="K10" s="59">
        <f>IFERROR(__xludf.DUMMYFUNCTION("""COMPUTED_VALUE"""),45910.0)</f>
        <v>45910</v>
      </c>
      <c r="L10" s="43"/>
    </row>
    <row r="11">
      <c r="A11" s="4"/>
      <c r="B11" s="55" t="str">
        <f>IFERROR(__xludf.DUMMYFUNCTION("""COMPUTED_VALUE"""),"Match Day 2")</f>
        <v>Match Day 2</v>
      </c>
      <c r="C11" s="60" t="str">
        <f>IFERROR(__xludf.DUMMYFUNCTION("""COMPUTED_VALUE"""),"Winter Fresh")</f>
        <v>Winter Fresh</v>
      </c>
      <c r="D11" s="60" t="str">
        <f>IFERROR(__xludf.DUMMYFUNCTION("""COMPUTED_VALUE"""),"Legionaries")</f>
        <v>Legionaries</v>
      </c>
      <c r="E11" s="60" t="str">
        <f>IFERROR(__xludf.DUMMYFUNCTION("""COMPUTED_VALUE"""),"Kappa")</f>
        <v>Kappa</v>
      </c>
      <c r="F11" s="60" t="str">
        <f>IFERROR(__xludf.DUMMYFUNCTION("""COMPUTED_VALUE"""),"Chimera")</f>
        <v>Chimera</v>
      </c>
      <c r="G11" s="60" t="str">
        <f>IFERROR(__xludf.DUMMYFUNCTION("""COMPUTED_VALUE"""),"HR Violation")</f>
        <v>HR Violation</v>
      </c>
      <c r="H11" s="61" t="str">
        <f>IFERROR(__xludf.DUMMYFUNCTION("""COMPUTED_VALUE"""),"Electric Eels")</f>
        <v>Electric Eels</v>
      </c>
      <c r="I11" s="60" t="str">
        <f>IFERROR(__xludf.DUMMYFUNCTION("""COMPUTED_VALUE"""),"Garlic Knots")</f>
        <v>Garlic Knots</v>
      </c>
      <c r="J11" s="60" t="str">
        <f>IFERROR(__xludf.DUMMYFUNCTION("""COMPUTED_VALUE"""),"Bombers")</f>
        <v>Bombers</v>
      </c>
      <c r="K11" s="59">
        <f>IFERROR(__xludf.DUMMYFUNCTION("""COMPUTED_VALUE"""),45915.0)</f>
        <v>45915</v>
      </c>
      <c r="L11" s="43"/>
    </row>
    <row r="12">
      <c r="A12" s="4"/>
      <c r="B12" s="55" t="str">
        <f>IFERROR(__xludf.DUMMYFUNCTION("""COMPUTED_VALUE"""),"Match Day 3")</f>
        <v>Match Day 3</v>
      </c>
      <c r="C12" s="60" t="str">
        <f>IFERROR(__xludf.DUMMYFUNCTION("""COMPUTED_VALUE"""),"Legionaries")</f>
        <v>Legionaries</v>
      </c>
      <c r="D12" s="60" t="str">
        <f>IFERROR(__xludf.DUMMYFUNCTION("""COMPUTED_VALUE"""),"Garlic Knots")</f>
        <v>Garlic Knots</v>
      </c>
      <c r="E12" s="60" t="str">
        <f>IFERROR(__xludf.DUMMYFUNCTION("""COMPUTED_VALUE"""),"Electric Eels")</f>
        <v>Electric Eels</v>
      </c>
      <c r="F12" s="60" t="str">
        <f>IFERROR(__xludf.DUMMYFUNCTION("""COMPUTED_VALUE"""),"Kappa")</f>
        <v>Kappa</v>
      </c>
      <c r="G12" s="60" t="str">
        <f>IFERROR(__xludf.DUMMYFUNCTION("""COMPUTED_VALUE"""),"Chimera")</f>
        <v>Chimera</v>
      </c>
      <c r="H12" s="61" t="str">
        <f>IFERROR(__xludf.DUMMYFUNCTION("""COMPUTED_VALUE"""),"HR Violation")</f>
        <v>HR Violation</v>
      </c>
      <c r="I12" s="60" t="str">
        <f>IFERROR(__xludf.DUMMYFUNCTION("""COMPUTED_VALUE"""),"Bombers")</f>
        <v>Bombers</v>
      </c>
      <c r="J12" s="60" t="str">
        <f>IFERROR(__xludf.DUMMYFUNCTION("""COMPUTED_VALUE"""),"Winter Fresh")</f>
        <v>Winter Fresh</v>
      </c>
      <c r="K12" s="59">
        <f>IFERROR(__xludf.DUMMYFUNCTION("""COMPUTED_VALUE"""),45917.0)</f>
        <v>45917</v>
      </c>
      <c r="L12" s="43"/>
    </row>
    <row r="13">
      <c r="A13" s="4"/>
      <c r="B13" s="55" t="str">
        <f>IFERROR(__xludf.DUMMYFUNCTION("""COMPUTED_VALUE"""),"Match Day 4")</f>
        <v>Match Day 4</v>
      </c>
      <c r="C13" s="60" t="str">
        <f>IFERROR(__xludf.DUMMYFUNCTION("""COMPUTED_VALUE"""),"Garlic Knots")</f>
        <v>Garlic Knots</v>
      </c>
      <c r="D13" s="60" t="str">
        <f>IFERROR(__xludf.DUMMYFUNCTION("""COMPUTED_VALUE"""),"Electric Eels")</f>
        <v>Electric Eels</v>
      </c>
      <c r="E13" s="60" t="str">
        <f>IFERROR(__xludf.DUMMYFUNCTION("""COMPUTED_VALUE"""),"HR Violation")</f>
        <v>HR Violation</v>
      </c>
      <c r="F13" s="60" t="str">
        <f>IFERROR(__xludf.DUMMYFUNCTION("""COMPUTED_VALUE"""),"Bombers")</f>
        <v>Bombers</v>
      </c>
      <c r="G13" s="60" t="str">
        <f>IFERROR(__xludf.DUMMYFUNCTION("""COMPUTED_VALUE"""),"Kappa")</f>
        <v>Kappa</v>
      </c>
      <c r="H13" s="61" t="str">
        <f>IFERROR(__xludf.DUMMYFUNCTION("""COMPUTED_VALUE"""),"Legionaries")</f>
        <v>Legionaries</v>
      </c>
      <c r="I13" s="60" t="str">
        <f>IFERROR(__xludf.DUMMYFUNCTION("""COMPUTED_VALUE"""),"Winter Fresh")</f>
        <v>Winter Fresh</v>
      </c>
      <c r="J13" s="60" t="str">
        <f>IFERROR(__xludf.DUMMYFUNCTION("""COMPUTED_VALUE"""),"Chimera")</f>
        <v>Chimera</v>
      </c>
      <c r="K13" s="59">
        <f>IFERROR(__xludf.DUMMYFUNCTION("""COMPUTED_VALUE"""),45922.0)</f>
        <v>45922</v>
      </c>
      <c r="L13" s="43"/>
    </row>
    <row r="14">
      <c r="A14" s="4"/>
      <c r="B14" s="55" t="str">
        <f>IFERROR(__xludf.DUMMYFUNCTION("""COMPUTED_VALUE"""),"Match Day 5")</f>
        <v>Match Day 5</v>
      </c>
      <c r="C14" s="60" t="str">
        <f>IFERROR(__xludf.DUMMYFUNCTION("""COMPUTED_VALUE"""),"Bombers")</f>
        <v>Bombers</v>
      </c>
      <c r="D14" s="60" t="str">
        <f>IFERROR(__xludf.DUMMYFUNCTION("""COMPUTED_VALUE"""),"Winter Fresh")</f>
        <v>Winter Fresh</v>
      </c>
      <c r="E14" s="60" t="str">
        <f>IFERROR(__xludf.DUMMYFUNCTION("""COMPUTED_VALUE"""),"Chimera")</f>
        <v>Chimera</v>
      </c>
      <c r="F14" s="60" t="str">
        <f>IFERROR(__xludf.DUMMYFUNCTION("""COMPUTED_VALUE"""),"HR Violation")</f>
        <v>HR Violation</v>
      </c>
      <c r="G14" s="60" t="str">
        <f>IFERROR(__xludf.DUMMYFUNCTION("""COMPUTED_VALUE"""),"Electric Eels")</f>
        <v>Electric Eels</v>
      </c>
      <c r="H14" s="63" t="str">
        <f>IFERROR(__xludf.DUMMYFUNCTION("""COMPUTED_VALUE"""),"Kappa")</f>
        <v>Kappa</v>
      </c>
      <c r="I14" s="60" t="str">
        <f>IFERROR(__xludf.DUMMYFUNCTION("""COMPUTED_VALUE"""),"Legionaries")</f>
        <v>Legionaries</v>
      </c>
      <c r="J14" s="60" t="str">
        <f>IFERROR(__xludf.DUMMYFUNCTION("""COMPUTED_VALUE"""),"Garlic Knots")</f>
        <v>Garlic Knots</v>
      </c>
      <c r="K14" s="59">
        <f>IFERROR(__xludf.DUMMYFUNCTION("""COMPUTED_VALUE"""),45924.0)</f>
        <v>45924</v>
      </c>
      <c r="L14" s="43"/>
    </row>
    <row r="15">
      <c r="A15" s="4"/>
      <c r="B15" s="55" t="str">
        <f>IFERROR(__xludf.DUMMYFUNCTION("""COMPUTED_VALUE"""),"Match Day 6")</f>
        <v>Match Day 6</v>
      </c>
      <c r="C15" s="60" t="str">
        <f>IFERROR(__xludf.DUMMYFUNCTION("""COMPUTED_VALUE"""),"HR Violation")</f>
        <v>HR Violation</v>
      </c>
      <c r="D15" s="60" t="str">
        <f>IFERROR(__xludf.DUMMYFUNCTION("""COMPUTED_VALUE"""),"Bombers")</f>
        <v>Bombers</v>
      </c>
      <c r="E15" s="60" t="str">
        <f>IFERROR(__xludf.DUMMYFUNCTION("""COMPUTED_VALUE"""),"Garlic Knots")</f>
        <v>Garlic Knots</v>
      </c>
      <c r="F15" s="60" t="str">
        <f>IFERROR(__xludf.DUMMYFUNCTION("""COMPUTED_VALUE"""),"Electric Eels")</f>
        <v>Electric Eels</v>
      </c>
      <c r="G15" s="60" t="str">
        <f>IFERROR(__xludf.DUMMYFUNCTION("""COMPUTED_VALUE"""),"Winter Fresh")</f>
        <v>Winter Fresh</v>
      </c>
      <c r="H15" s="63" t="str">
        <f>IFERROR(__xludf.DUMMYFUNCTION("""COMPUTED_VALUE"""),"Chimera")</f>
        <v>Chimera</v>
      </c>
      <c r="I15" s="60" t="str">
        <f>IFERROR(__xludf.DUMMYFUNCTION("""COMPUTED_VALUE"""),"Kappa")</f>
        <v>Kappa</v>
      </c>
      <c r="J15" s="60" t="str">
        <f>IFERROR(__xludf.DUMMYFUNCTION("""COMPUTED_VALUE"""),"Legionaries")</f>
        <v>Legionaries</v>
      </c>
      <c r="K15" s="59">
        <f>IFERROR(__xludf.DUMMYFUNCTION("""COMPUTED_VALUE"""),45929.0)</f>
        <v>45929</v>
      </c>
      <c r="L15" s="43"/>
    </row>
    <row r="16">
      <c r="A16" s="4"/>
      <c r="B16" s="55" t="str">
        <f>IFERROR(__xludf.DUMMYFUNCTION("""COMPUTED_VALUE"""),"Match Day 7")</f>
        <v>Match Day 7</v>
      </c>
      <c r="C16" s="60" t="str">
        <f>IFERROR(__xludf.DUMMYFUNCTION("""COMPUTED_VALUE"""),"Electric Eels")</f>
        <v>Electric Eels</v>
      </c>
      <c r="D16" s="60" t="str">
        <f>IFERROR(__xludf.DUMMYFUNCTION("""COMPUTED_VALUE"""),"HR Violation")</f>
        <v>HR Violation</v>
      </c>
      <c r="E16" s="60" t="str">
        <f>IFERROR(__xludf.DUMMYFUNCTION("""COMPUTED_VALUE"""),"Bombers")</f>
        <v>Bombers</v>
      </c>
      <c r="F16" s="60" t="str">
        <f>IFERROR(__xludf.DUMMYFUNCTION("""COMPUTED_VALUE"""),"Garlic Knots")</f>
        <v>Garlic Knots</v>
      </c>
      <c r="G16" s="60" t="str">
        <f>IFERROR(__xludf.DUMMYFUNCTION("""COMPUTED_VALUE"""),"Legionaries")</f>
        <v>Legionaries</v>
      </c>
      <c r="H16" s="63" t="str">
        <f>IFERROR(__xludf.DUMMYFUNCTION("""COMPUTED_VALUE"""),"Winter Fresh")</f>
        <v>Winter Fresh</v>
      </c>
      <c r="I16" s="60" t="str">
        <f>IFERROR(__xludf.DUMMYFUNCTION("""COMPUTED_VALUE"""),"Chimera")</f>
        <v>Chimera</v>
      </c>
      <c r="J16" s="60" t="str">
        <f>IFERROR(__xludf.DUMMYFUNCTION("""COMPUTED_VALUE"""),"Kappa")</f>
        <v>Kappa</v>
      </c>
      <c r="K16" s="59">
        <f>IFERROR(__xludf.DUMMYFUNCTION("""COMPUTED_VALUE"""),45931.0)</f>
        <v>45931</v>
      </c>
      <c r="L16" s="43"/>
    </row>
    <row r="17">
      <c r="A17" s="4"/>
      <c r="B17" s="55" t="str">
        <f>IFERROR(__xludf.DUMMYFUNCTION("""COMPUTED_VALUE"""),"Match Day 8")</f>
        <v>Match Day 8</v>
      </c>
      <c r="C17" s="64" t="str">
        <f>IFERROR(__xludf.DUMMYFUNCTION("""COMPUTED_VALUE"""),"Chimera")</f>
        <v>Chimera</v>
      </c>
      <c r="D17" s="64" t="str">
        <f>IFERROR(__xludf.DUMMYFUNCTION("""COMPUTED_VALUE"""),"Kappa")</f>
        <v>Kappa</v>
      </c>
      <c r="E17" s="64" t="str">
        <f>IFERROR(__xludf.DUMMYFUNCTION("""COMPUTED_VALUE"""),"Legionaries")</f>
        <v>Legionaries</v>
      </c>
      <c r="F17" s="64" t="str">
        <f>IFERROR(__xludf.DUMMYFUNCTION("""COMPUTED_VALUE"""),"Winter Fresh")</f>
        <v>Winter Fresh</v>
      </c>
      <c r="G17" s="64" t="str">
        <f>IFERROR(__xludf.DUMMYFUNCTION("""COMPUTED_VALUE"""),"Bombers")</f>
        <v>Bombers</v>
      </c>
      <c r="H17" s="65" t="str">
        <f>IFERROR(__xludf.DUMMYFUNCTION("""COMPUTED_VALUE"""),"Garlic Knots")</f>
        <v>Garlic Knots</v>
      </c>
      <c r="I17" s="64" t="str">
        <f>IFERROR(__xludf.DUMMYFUNCTION("""COMPUTED_VALUE"""),"Electric Eels")</f>
        <v>Electric Eels</v>
      </c>
      <c r="J17" s="64" t="str">
        <f>IFERROR(__xludf.DUMMYFUNCTION("""COMPUTED_VALUE"""),"HR Violation")</f>
        <v>HR Violation</v>
      </c>
      <c r="K17" s="59">
        <f>IFERROR(__xludf.DUMMYFUNCTION("""COMPUTED_VALUE"""),45936.0)</f>
        <v>45936</v>
      </c>
      <c r="L17" s="43"/>
    </row>
    <row r="18">
      <c r="A18" s="4"/>
      <c r="B18" s="67" t="str">
        <f>IFERROR(__xludf.DUMMYFUNCTION("""COMPUTED_VALUE"""),"Match Day 9")</f>
        <v>Match Day 9</v>
      </c>
      <c r="C18" s="64" t="str">
        <f>IFERROR(__xludf.DUMMYFUNCTION("""COMPUTED_VALUE"""),"Winter Fresh")</f>
        <v>Winter Fresh</v>
      </c>
      <c r="D18" s="64" t="str">
        <f>IFERROR(__xludf.DUMMYFUNCTION("""COMPUTED_VALUE"""),"Legionaries")</f>
        <v>Legionaries</v>
      </c>
      <c r="E18" s="64" t="str">
        <f>IFERROR(__xludf.DUMMYFUNCTION("""COMPUTED_VALUE"""),"Kappa")</f>
        <v>Kappa</v>
      </c>
      <c r="F18" s="64" t="str">
        <f>IFERROR(__xludf.DUMMYFUNCTION("""COMPUTED_VALUE"""),"Chimera")</f>
        <v>Chimera</v>
      </c>
      <c r="G18" s="64" t="str">
        <f>IFERROR(__xludf.DUMMYFUNCTION("""COMPUTED_VALUE"""),"HR Violation")</f>
        <v>HR Violation</v>
      </c>
      <c r="H18" s="65" t="str">
        <f>IFERROR(__xludf.DUMMYFUNCTION("""COMPUTED_VALUE"""),"Electric Eels")</f>
        <v>Electric Eels</v>
      </c>
      <c r="I18" s="64" t="str">
        <f>IFERROR(__xludf.DUMMYFUNCTION("""COMPUTED_VALUE"""),"Garlic Knots")</f>
        <v>Garlic Knots</v>
      </c>
      <c r="J18" s="64" t="str">
        <f>IFERROR(__xludf.DUMMYFUNCTION("""COMPUTED_VALUE"""),"Bombers")</f>
        <v>Bombers</v>
      </c>
      <c r="K18" s="59">
        <f>IFERROR(__xludf.DUMMYFUNCTION("""COMPUTED_VALUE"""),45938.0)</f>
        <v>45938</v>
      </c>
      <c r="L18" s="43"/>
    </row>
    <row r="19">
      <c r="A19" s="4"/>
      <c r="B19" s="55" t="str">
        <f>IFERROR(__xludf.DUMMYFUNCTION("""COMPUTED_VALUE"""),"Match Day 10")</f>
        <v>Match Day 10</v>
      </c>
      <c r="C19" s="64" t="str">
        <f>IFERROR(__xludf.DUMMYFUNCTION("""COMPUTED_VALUE"""),"Legionaries")</f>
        <v>Legionaries</v>
      </c>
      <c r="D19" s="64" t="str">
        <f>IFERROR(__xludf.DUMMYFUNCTION("""COMPUTED_VALUE"""),"Garlic Knots")</f>
        <v>Garlic Knots</v>
      </c>
      <c r="E19" s="64" t="str">
        <f>IFERROR(__xludf.DUMMYFUNCTION("""COMPUTED_VALUE"""),"Electric Eels")</f>
        <v>Electric Eels</v>
      </c>
      <c r="F19" s="64" t="str">
        <f>IFERROR(__xludf.DUMMYFUNCTION("""COMPUTED_VALUE"""),"Kappa")</f>
        <v>Kappa</v>
      </c>
      <c r="G19" s="64" t="str">
        <f>IFERROR(__xludf.DUMMYFUNCTION("""COMPUTED_VALUE"""),"Chimera")</f>
        <v>Chimera</v>
      </c>
      <c r="H19" s="65" t="str">
        <f>IFERROR(__xludf.DUMMYFUNCTION("""COMPUTED_VALUE"""),"HR Violation")</f>
        <v>HR Violation</v>
      </c>
      <c r="I19" s="64" t="str">
        <f>IFERROR(__xludf.DUMMYFUNCTION("""COMPUTED_VALUE"""),"Bombers")</f>
        <v>Bombers</v>
      </c>
      <c r="J19" s="64" t="str">
        <f>IFERROR(__xludf.DUMMYFUNCTION("""COMPUTED_VALUE"""),"Winter Fresh")</f>
        <v>Winter Fresh</v>
      </c>
      <c r="K19" s="59">
        <f>IFERROR(__xludf.DUMMYFUNCTION("""COMPUTED_VALUE"""),45945.0)</f>
        <v>45945</v>
      </c>
      <c r="L19" s="43"/>
    </row>
    <row r="20">
      <c r="A20" s="4"/>
      <c r="B20" s="55" t="str">
        <f>IFERROR(__xludf.DUMMYFUNCTION("""COMPUTED_VALUE"""),"Match Day 11")</f>
        <v>Match Day 11</v>
      </c>
      <c r="C20" s="64" t="str">
        <f>IFERROR(__xludf.DUMMYFUNCTION("""COMPUTED_VALUE"""),"Garlic Knots")</f>
        <v>Garlic Knots</v>
      </c>
      <c r="D20" s="64" t="str">
        <f>IFERROR(__xludf.DUMMYFUNCTION("""COMPUTED_VALUE"""),"Electric Eels")</f>
        <v>Electric Eels</v>
      </c>
      <c r="E20" s="64" t="str">
        <f>IFERROR(__xludf.DUMMYFUNCTION("""COMPUTED_VALUE"""),"HR Violation")</f>
        <v>HR Violation</v>
      </c>
      <c r="F20" s="64" t="str">
        <f>IFERROR(__xludf.DUMMYFUNCTION("""COMPUTED_VALUE"""),"Bombers")</f>
        <v>Bombers</v>
      </c>
      <c r="G20" s="64" t="str">
        <f>IFERROR(__xludf.DUMMYFUNCTION("""COMPUTED_VALUE"""),"Kappa")</f>
        <v>Kappa</v>
      </c>
      <c r="H20" s="65" t="str">
        <f>IFERROR(__xludf.DUMMYFUNCTION("""COMPUTED_VALUE"""),"Legionaries")</f>
        <v>Legionaries</v>
      </c>
      <c r="I20" s="64" t="str">
        <f>IFERROR(__xludf.DUMMYFUNCTION("""COMPUTED_VALUE"""),"Winter Fresh")</f>
        <v>Winter Fresh</v>
      </c>
      <c r="J20" s="64" t="str">
        <f>IFERROR(__xludf.DUMMYFUNCTION("""COMPUTED_VALUE"""),"Chimera")</f>
        <v>Chimera</v>
      </c>
      <c r="K20" s="59">
        <f>IFERROR(__xludf.DUMMYFUNCTION("""COMPUTED_VALUE"""),45950.0)</f>
        <v>45950</v>
      </c>
      <c r="L20" s="43"/>
    </row>
    <row r="21">
      <c r="A21" s="4"/>
      <c r="B21" s="68" t="str">
        <f>IFERROR(__xludf.DUMMYFUNCTION("""COMPUTED_VALUE"""),"Match Day 12")</f>
        <v>Match Day 12</v>
      </c>
      <c r="C21" s="64" t="str">
        <f>IFERROR(__xludf.DUMMYFUNCTION("""COMPUTED_VALUE"""),"Bombers")</f>
        <v>Bombers</v>
      </c>
      <c r="D21" s="64" t="str">
        <f>IFERROR(__xludf.DUMMYFUNCTION("""COMPUTED_VALUE"""),"Winter Fresh")</f>
        <v>Winter Fresh</v>
      </c>
      <c r="E21" s="64" t="str">
        <f>IFERROR(__xludf.DUMMYFUNCTION("""COMPUTED_VALUE"""),"Chimera")</f>
        <v>Chimera</v>
      </c>
      <c r="F21" s="64" t="str">
        <f>IFERROR(__xludf.DUMMYFUNCTION("""COMPUTED_VALUE"""),"HR Violation")</f>
        <v>HR Violation</v>
      </c>
      <c r="G21" s="64" t="str">
        <f>IFERROR(__xludf.DUMMYFUNCTION("""COMPUTED_VALUE"""),"Electric Eels")</f>
        <v>Electric Eels</v>
      </c>
      <c r="H21" s="65" t="str">
        <f>IFERROR(__xludf.DUMMYFUNCTION("""COMPUTED_VALUE"""),"Kappa")</f>
        <v>Kappa</v>
      </c>
      <c r="I21" s="64" t="str">
        <f>IFERROR(__xludf.DUMMYFUNCTION("""COMPUTED_VALUE"""),"Legionaries")</f>
        <v>Legionaries</v>
      </c>
      <c r="J21" s="64" t="str">
        <f>IFERROR(__xludf.DUMMYFUNCTION("""COMPUTED_VALUE"""),"Garlic Knots")</f>
        <v>Garlic Knots</v>
      </c>
      <c r="K21" s="59">
        <f>IFERROR(__xludf.DUMMYFUNCTION("""COMPUTED_VALUE"""),45952.0)</f>
        <v>45952</v>
      </c>
      <c r="L21" s="43"/>
    </row>
    <row r="22">
      <c r="A22" s="4"/>
      <c r="B22" s="68" t="str">
        <f>IFERROR(__xludf.DUMMYFUNCTION("""COMPUTED_VALUE"""),"Match Day 13")</f>
        <v>Match Day 13</v>
      </c>
      <c r="C22" s="64" t="str">
        <f>IFERROR(__xludf.DUMMYFUNCTION("""COMPUTED_VALUE"""),"HR Violation")</f>
        <v>HR Violation</v>
      </c>
      <c r="D22" s="64" t="str">
        <f>IFERROR(__xludf.DUMMYFUNCTION("""COMPUTED_VALUE"""),"Bombers")</f>
        <v>Bombers</v>
      </c>
      <c r="E22" s="64" t="str">
        <f>IFERROR(__xludf.DUMMYFUNCTION("""COMPUTED_VALUE"""),"Garlic Knots")</f>
        <v>Garlic Knots</v>
      </c>
      <c r="F22" s="64" t="str">
        <f>IFERROR(__xludf.DUMMYFUNCTION("""COMPUTED_VALUE"""),"Electric Eels")</f>
        <v>Electric Eels</v>
      </c>
      <c r="G22" s="64" t="str">
        <f>IFERROR(__xludf.DUMMYFUNCTION("""COMPUTED_VALUE"""),"Winter Fresh")</f>
        <v>Winter Fresh</v>
      </c>
      <c r="H22" s="65" t="str">
        <f>IFERROR(__xludf.DUMMYFUNCTION("""COMPUTED_VALUE"""),"Chimera")</f>
        <v>Chimera</v>
      </c>
      <c r="I22" s="64" t="str">
        <f>IFERROR(__xludf.DUMMYFUNCTION("""COMPUTED_VALUE"""),"Kappa")</f>
        <v>Kappa</v>
      </c>
      <c r="J22" s="64" t="str">
        <f>IFERROR(__xludf.DUMMYFUNCTION("""COMPUTED_VALUE"""),"Legionaries")</f>
        <v>Legionaries</v>
      </c>
      <c r="K22" s="59">
        <f>IFERROR(__xludf.DUMMYFUNCTION("""COMPUTED_VALUE"""),45957.0)</f>
        <v>45957</v>
      </c>
      <c r="L22" s="43"/>
    </row>
    <row r="23">
      <c r="A23" s="4"/>
      <c r="B23" s="55" t="str">
        <f>IFERROR(__xludf.DUMMYFUNCTION("""COMPUTED_VALUE"""),"Match Day 14")</f>
        <v>Match Day 14</v>
      </c>
      <c r="C23" s="64" t="str">
        <f>IFERROR(__xludf.DUMMYFUNCTION("""COMPUTED_VALUE"""),"Electric Eels")</f>
        <v>Electric Eels</v>
      </c>
      <c r="D23" s="64" t="str">
        <f>IFERROR(__xludf.DUMMYFUNCTION("""COMPUTED_VALUE"""),"HR Violation")</f>
        <v>HR Violation</v>
      </c>
      <c r="E23" s="64" t="str">
        <f>IFERROR(__xludf.DUMMYFUNCTION("""COMPUTED_VALUE"""),"Bombers")</f>
        <v>Bombers</v>
      </c>
      <c r="F23" s="64" t="str">
        <f>IFERROR(__xludf.DUMMYFUNCTION("""COMPUTED_VALUE"""),"Garlic Knots")</f>
        <v>Garlic Knots</v>
      </c>
      <c r="G23" s="64" t="str">
        <f>IFERROR(__xludf.DUMMYFUNCTION("""COMPUTED_VALUE"""),"Legionaries")</f>
        <v>Legionaries</v>
      </c>
      <c r="H23" s="65" t="str">
        <f>IFERROR(__xludf.DUMMYFUNCTION("""COMPUTED_VALUE"""),"Winter Fresh")</f>
        <v>Winter Fresh</v>
      </c>
      <c r="I23" s="64" t="str">
        <f>IFERROR(__xludf.DUMMYFUNCTION("""COMPUTED_VALUE"""),"Chimera")</f>
        <v>Chimera</v>
      </c>
      <c r="J23" s="64" t="str">
        <f>IFERROR(__xludf.DUMMYFUNCTION("""COMPUTED_VALUE"""),"Kappa")</f>
        <v>Kappa</v>
      </c>
      <c r="K23" s="59">
        <f>IFERROR(__xludf.DUMMYFUNCTION("""COMPUTED_VALUE"""),45959.0)</f>
        <v>45959</v>
      </c>
      <c r="L23" s="43"/>
    </row>
    <row r="24">
      <c r="A24" s="4"/>
      <c r="B24" s="55" t="str">
        <f>IFERROR(__xludf.DUMMYFUNCTION("""COMPUTED_VALUE"""),"Match Day 15")</f>
        <v>Match Day 15</v>
      </c>
      <c r="C24" s="69" t="str">
        <f>IFERROR(__xludf.DUMMYFUNCTION("""COMPUTED_VALUE"""),"Semifinals (10:00 PM ET)")</f>
        <v>Semifinals (10:00 PM ET)</v>
      </c>
      <c r="D24" s="70"/>
      <c r="E24" s="70"/>
      <c r="F24" s="70"/>
      <c r="G24" s="70"/>
      <c r="H24" s="70"/>
      <c r="I24" s="70"/>
      <c r="J24" s="71"/>
      <c r="K24" s="59">
        <f>IFERROR(__xludf.DUMMYFUNCTION("""COMPUTED_VALUE"""),45964.0)</f>
        <v>45964</v>
      </c>
      <c r="L24" s="43"/>
    </row>
    <row r="25">
      <c r="A25" s="4"/>
      <c r="B25" s="68" t="str">
        <f>IFERROR(__xludf.DUMMYFUNCTION("""COMPUTED_VALUE"""),"Match Day 16")</f>
        <v>Match Day 16</v>
      </c>
      <c r="C25" s="171" t="str">
        <f>IFERROR(__xludf.DUMMYFUNCTION("""COMPUTED_VALUE"""),"Finals (9:30 PM ET)")</f>
        <v>Finals (9:30 PM ET)</v>
      </c>
      <c r="D25" s="70"/>
      <c r="E25" s="70"/>
      <c r="F25" s="70"/>
      <c r="G25" s="70"/>
      <c r="H25" s="70"/>
      <c r="I25" s="70"/>
      <c r="J25" s="71"/>
      <c r="K25" s="59">
        <f>IFERROR(__xludf.DUMMYFUNCTION("""COMPUTED_VALUE"""),45966.0)</f>
        <v>45966</v>
      </c>
      <c r="L25" s="4"/>
    </row>
    <row r="26">
      <c r="A26" s="4"/>
      <c r="B26" s="4"/>
      <c r="C26" s="4"/>
      <c r="D26" s="4"/>
      <c r="E26" s="4"/>
      <c r="F26" s="4"/>
      <c r="G26" s="4"/>
      <c r="H26" s="72"/>
      <c r="I26" s="4"/>
      <c r="J26" s="4"/>
      <c r="K26" s="72"/>
      <c r="L26" s="4"/>
    </row>
  </sheetData>
  <mergeCells count="4">
    <mergeCell ref="C2:J2"/>
    <mergeCell ref="C4:J4"/>
    <mergeCell ref="C24:J24"/>
    <mergeCell ref="C25:J2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2.63"/>
    <col customWidth="1" min="4" max="4" width="15.75"/>
    <col customWidth="1" hidden="1" min="5" max="5" width="15.75"/>
    <col customWidth="1" min="6" max="12" width="15.75"/>
    <col customWidth="1" min="13" max="13" width="56.38"/>
  </cols>
  <sheetData>
    <row r="1">
      <c r="A1" s="172" t="str">
        <f>IFERROR(__xludf.DUMMYFUNCTION("IMPORTRANGE(Imports!B1, ""Planning!A1:M31"")"),"")</f>
        <v/>
      </c>
      <c r="B1" s="126"/>
      <c r="C1" s="172"/>
      <c r="D1" s="173" t="str">
        <f>IFERROR(__xludf.DUMMYFUNCTION("""COMPUTED_VALUE"""),"8-team Amateur")</f>
        <v>8-team Amateur</v>
      </c>
      <c r="E1" s="174" t="str">
        <f>IFERROR(__xludf.DUMMYFUNCTION("""COMPUTED_VALUE"""),"10-team Contender")</f>
        <v>10-team Contender</v>
      </c>
      <c r="F1" s="175" t="str">
        <f>IFERROR(__xludf.DUMMYFUNCTION("""COMPUTED_VALUE"""),"12-team Prospect")</f>
        <v>12-team Prospect</v>
      </c>
      <c r="G1" s="176" t="str">
        <f>IFERROR(__xludf.DUMMYFUNCTION("""COMPUTED_VALUE"""),"32-team Challenger")</f>
        <v>32-team Challenger</v>
      </c>
      <c r="H1" s="177" t="str">
        <f>IFERROR(__xludf.DUMMYFUNCTION("""COMPUTED_VALUE"""),"32-Team Rival")</f>
        <v>32-Team Rival</v>
      </c>
      <c r="I1" s="178" t="str">
        <f>IFERROR(__xludf.DUMMYFUNCTION("""COMPUTED_VALUE"""),"32-Team Veteran")</f>
        <v>32-Team Veteran</v>
      </c>
      <c r="J1" s="179" t="str">
        <f>IFERROR(__xludf.DUMMYFUNCTION("""COMPUTED_VALUE"""),"32-Team Elite")</f>
        <v>32-Team Elite</v>
      </c>
      <c r="K1" s="180" t="str">
        <f>IFERROR(__xludf.DUMMYFUNCTION("""COMPUTED_VALUE"""),"12-Team Master")</f>
        <v>12-Team Master</v>
      </c>
      <c r="L1" s="181" t="str">
        <f>IFERROR(__xludf.DUMMYFUNCTION("""COMPUTED_VALUE"""),"8-team Premier")</f>
        <v>8-team Premier</v>
      </c>
      <c r="M1" s="182" t="str">
        <f>IFERROR(__xludf.DUMMYFUNCTION("""COMPUTED_VALUE"""),"Finals Schedule")</f>
        <v>Finals Schedule</v>
      </c>
    </row>
    <row r="2">
      <c r="A2" s="183" t="str">
        <f>IFERROR(__xludf.DUMMYFUNCTION("""COMPUTED_VALUE"""),"Wednesday")</f>
        <v>Wednesday</v>
      </c>
      <c r="B2" s="184">
        <f>IFERROR(__xludf.DUMMYFUNCTION("""COMPUTED_VALUE"""),45896.0)</f>
        <v>45896</v>
      </c>
      <c r="C2" s="185" t="str">
        <f>IFERROR(__xludf.DUMMYFUNCTION("""COMPUTED_VALUE"""),"Pre-1")</f>
        <v>Pre-1</v>
      </c>
      <c r="D2" s="185" t="str">
        <f>IFERROR(__xludf.DUMMYFUNCTION("""COMPUTED_VALUE"""),"Preseason")</f>
        <v>Preseason</v>
      </c>
      <c r="M2" s="93"/>
    </row>
    <row r="3">
      <c r="A3" s="183" t="str">
        <f>IFERROR(__xludf.DUMMYFUNCTION("""COMPUTED_VALUE"""),"Tuesday")</f>
        <v>Tuesday</v>
      </c>
      <c r="B3" s="184">
        <f>IFERROR(__xludf.DUMMYFUNCTION("""COMPUTED_VALUE"""),45902.0)</f>
        <v>45902</v>
      </c>
      <c r="C3" s="185" t="str">
        <f>IFERROR(__xludf.DUMMYFUNCTION("""COMPUTED_VALUE"""),"1st Cut Day")</f>
        <v>1st Cut Day</v>
      </c>
      <c r="D3" s="185" t="str">
        <f>IFERROR(__xludf.DUMMYFUNCTION("""COMPUTED_VALUE"""),"1st Cut Day 9:59pm ET    (Down to 5)")</f>
        <v>1st Cut Day 9:59pm ET    (Down to 5)</v>
      </c>
      <c r="M3" s="93"/>
    </row>
    <row r="4">
      <c r="A4" s="183" t="str">
        <f>IFERROR(__xludf.DUMMYFUNCTION("""COMPUTED_VALUE"""),"Wednesday")</f>
        <v>Wednesday</v>
      </c>
      <c r="B4" s="184">
        <f>IFERROR(__xludf.DUMMYFUNCTION("""COMPUTED_VALUE"""),45903.0)</f>
        <v>45903</v>
      </c>
      <c r="C4" s="185" t="str">
        <f>IFERROR(__xludf.DUMMYFUNCTION("""COMPUTED_VALUE"""),"Pre-2")</f>
        <v>Pre-2</v>
      </c>
      <c r="D4" s="185" t="str">
        <f>IFERROR(__xludf.DUMMYFUNCTION("""COMPUTED_VALUE"""),"Preseason")</f>
        <v>Preseason</v>
      </c>
      <c r="M4" s="93"/>
    </row>
    <row r="5">
      <c r="A5" s="183" t="str">
        <f>IFERROR(__xludf.DUMMYFUNCTION("""COMPUTED_VALUE"""),"Sunday")</f>
        <v>Sunday</v>
      </c>
      <c r="B5" s="184">
        <f>IFERROR(__xludf.DUMMYFUNCTION("""COMPUTED_VALUE"""),45907.0)</f>
        <v>45907</v>
      </c>
      <c r="C5" s="185" t="str">
        <f>IFERROR(__xludf.DUMMYFUNCTION("""COMPUTED_VALUE"""),"2nd Cut Day")</f>
        <v>2nd Cut Day</v>
      </c>
      <c r="D5" s="186" t="str">
        <f>IFERROR(__xludf.DUMMYFUNCTION("""COMPUTED_VALUE"""),"2nd Cut Day 9:59pm ET    (Down to 4)")</f>
        <v>2nd Cut Day 9:59pm ET    (Down to 4)</v>
      </c>
      <c r="M5" s="93"/>
    </row>
    <row r="6">
      <c r="A6" s="183" t="str">
        <f>IFERROR(__xludf.DUMMYFUNCTION("""COMPUTED_VALUE"""),"Monday")</f>
        <v>Monday</v>
      </c>
      <c r="B6" s="184">
        <f>IFERROR(__xludf.DUMMYFUNCTION("""COMPUTED_VALUE"""),45908.0)</f>
        <v>45908</v>
      </c>
      <c r="C6" s="185" t="str">
        <f>IFERROR(__xludf.DUMMYFUNCTION("""COMPUTED_VALUE"""),"Pre-3")</f>
        <v>Pre-3</v>
      </c>
      <c r="D6" s="186" t="str">
        <f>IFERROR(__xludf.DUMMYFUNCTION("""COMPUTED_VALUE"""),"Preseason")</f>
        <v>Preseason</v>
      </c>
      <c r="M6" s="93"/>
    </row>
    <row r="7">
      <c r="A7" s="183" t="str">
        <f>IFERROR(__xludf.DUMMYFUNCTION("""COMPUTED_VALUE"""),"Wednesday")</f>
        <v>Wednesday</v>
      </c>
      <c r="B7" s="184">
        <f>IFERROR(__xludf.DUMMYFUNCTION("""COMPUTED_VALUE"""),45910.0)</f>
        <v>45910</v>
      </c>
      <c r="C7" s="187" t="str">
        <f>IFERROR(__xludf.DUMMYFUNCTION("""COMPUTED_VALUE"""),"Match Day 1")</f>
        <v>Match Day 1</v>
      </c>
      <c r="D7" s="187" t="str">
        <f>IFERROR(__xludf.DUMMYFUNCTION("""COMPUTED_VALUE"""),"Scheduled Day")</f>
        <v>Scheduled Day</v>
      </c>
      <c r="M7" s="188"/>
    </row>
    <row r="8">
      <c r="A8" s="183" t="str">
        <f>IFERROR(__xludf.DUMMYFUNCTION("""COMPUTED_VALUE"""),"Monday")</f>
        <v>Monday</v>
      </c>
      <c r="B8" s="184">
        <f>IFERROR(__xludf.DUMMYFUNCTION("""COMPUTED_VALUE"""),45915.0)</f>
        <v>45915</v>
      </c>
      <c r="C8" s="187" t="str">
        <f>IFERROR(__xludf.DUMMYFUNCTION("""COMPUTED_VALUE"""),"Match Day 2")</f>
        <v>Match Day 2</v>
      </c>
      <c r="D8" s="187" t="str">
        <f>IFERROR(__xludf.DUMMYFUNCTION("""COMPUTED_VALUE"""),"Scheduled Day")</f>
        <v>Scheduled Day</v>
      </c>
      <c r="M8" s="188"/>
    </row>
    <row r="9">
      <c r="A9" s="183" t="str">
        <f>IFERROR(__xludf.DUMMYFUNCTION("""COMPUTED_VALUE"""),"Wednesday")</f>
        <v>Wednesday</v>
      </c>
      <c r="B9" s="184">
        <f>IFERROR(__xludf.DUMMYFUNCTION("""COMPUTED_VALUE"""),45917.0)</f>
        <v>45917</v>
      </c>
      <c r="C9" s="187" t="str">
        <f>IFERROR(__xludf.DUMMYFUNCTION("""COMPUTED_VALUE"""),"Match Day 3")</f>
        <v>Match Day 3</v>
      </c>
      <c r="D9" s="187" t="str">
        <f>IFERROR(__xludf.DUMMYFUNCTION("""COMPUTED_VALUE"""),"Scheduled Day")</f>
        <v>Scheduled Day</v>
      </c>
      <c r="M9" s="188"/>
    </row>
    <row r="10">
      <c r="A10" s="183" t="str">
        <f>IFERROR(__xludf.DUMMYFUNCTION("""COMPUTED_VALUE"""),"Monday")</f>
        <v>Monday</v>
      </c>
      <c r="B10" s="184">
        <f>IFERROR(__xludf.DUMMYFUNCTION("""COMPUTED_VALUE"""),45922.0)</f>
        <v>45922</v>
      </c>
      <c r="C10" s="187" t="str">
        <f>IFERROR(__xludf.DUMMYFUNCTION("""COMPUTED_VALUE"""),"Match Day 4")</f>
        <v>Match Day 4</v>
      </c>
      <c r="D10" s="187" t="str">
        <f>IFERROR(__xludf.DUMMYFUNCTION("""COMPUTED_VALUE"""),"Scheduled Day")</f>
        <v>Scheduled Day</v>
      </c>
      <c r="M10" s="93"/>
    </row>
    <row r="11">
      <c r="A11" s="183" t="str">
        <f>IFERROR(__xludf.DUMMYFUNCTION("""COMPUTED_VALUE"""),"Wednesday")</f>
        <v>Wednesday</v>
      </c>
      <c r="B11" s="184">
        <f>IFERROR(__xludf.DUMMYFUNCTION("""COMPUTED_VALUE"""),45924.0)</f>
        <v>45924</v>
      </c>
      <c r="C11" s="187" t="str">
        <f>IFERROR(__xludf.DUMMYFUNCTION("""COMPUTED_VALUE"""),"Match Day 5")</f>
        <v>Match Day 5</v>
      </c>
      <c r="D11" s="187" t="str">
        <f>IFERROR(__xludf.DUMMYFUNCTION("""COMPUTED_VALUE"""),"Scheduled Day")</f>
        <v>Scheduled Day</v>
      </c>
      <c r="M11" s="189"/>
    </row>
    <row r="12">
      <c r="A12" s="183" t="str">
        <f>IFERROR(__xludf.DUMMYFUNCTION("""COMPUTED_VALUE"""),"Monday")</f>
        <v>Monday</v>
      </c>
      <c r="B12" s="184">
        <f>IFERROR(__xludf.DUMMYFUNCTION("""COMPUTED_VALUE"""),45929.0)</f>
        <v>45929</v>
      </c>
      <c r="C12" s="187" t="str">
        <f>IFERROR(__xludf.DUMMYFUNCTION("""COMPUTED_VALUE"""),"Match Day 6")</f>
        <v>Match Day 6</v>
      </c>
      <c r="D12" s="187" t="str">
        <f>IFERROR(__xludf.DUMMYFUNCTION("""COMPUTED_VALUE"""),"Scheduled Day")</f>
        <v>Scheduled Day</v>
      </c>
      <c r="M12" s="189"/>
    </row>
    <row r="13">
      <c r="A13" s="183" t="str">
        <f>IFERROR(__xludf.DUMMYFUNCTION("""COMPUTED_VALUE"""),"Wednesday")</f>
        <v>Wednesday</v>
      </c>
      <c r="B13" s="184">
        <f>IFERROR(__xludf.DUMMYFUNCTION("""COMPUTED_VALUE"""),45931.0)</f>
        <v>45931</v>
      </c>
      <c r="C13" s="187" t="str">
        <f>IFERROR(__xludf.DUMMYFUNCTION("""COMPUTED_VALUE"""),"Match Day 7")</f>
        <v>Match Day 7</v>
      </c>
      <c r="D13" s="187" t="str">
        <f>IFERROR(__xludf.DUMMYFUNCTION("""COMPUTED_VALUE"""),"Scheduled Day")</f>
        <v>Scheduled Day</v>
      </c>
      <c r="M13" s="189"/>
    </row>
    <row r="14">
      <c r="A14" s="183" t="str">
        <f>IFERROR(__xludf.DUMMYFUNCTION("""COMPUTED_VALUE"""),"Monday")</f>
        <v>Monday</v>
      </c>
      <c r="B14" s="184">
        <f>IFERROR(__xludf.DUMMYFUNCTION("""COMPUTED_VALUE"""),45936.0)</f>
        <v>45936</v>
      </c>
      <c r="C14" s="187" t="str">
        <f>IFERROR(__xludf.DUMMYFUNCTION("""COMPUTED_VALUE"""),"Match Day 8")</f>
        <v>Match Day 8</v>
      </c>
      <c r="D14" s="187" t="str">
        <f>IFERROR(__xludf.DUMMYFUNCTION("""COMPUTED_VALUE"""),"Scheduled Day")</f>
        <v>Scheduled Day</v>
      </c>
      <c r="M14" s="189"/>
    </row>
    <row r="15">
      <c r="A15" s="183" t="str">
        <f>IFERROR(__xludf.DUMMYFUNCTION("""COMPUTED_VALUE"""),"Wednesday")</f>
        <v>Wednesday</v>
      </c>
      <c r="B15" s="184">
        <f>IFERROR(__xludf.DUMMYFUNCTION("""COMPUTED_VALUE"""),45938.0)</f>
        <v>45938</v>
      </c>
      <c r="C15" s="187" t="str">
        <f>IFERROR(__xludf.DUMMYFUNCTION("""COMPUTED_VALUE"""),"Match Day 9")</f>
        <v>Match Day 9</v>
      </c>
      <c r="D15" s="187" t="str">
        <f>IFERROR(__xludf.DUMMYFUNCTION("""COMPUTED_VALUE"""),"Scheduled Day")</f>
        <v>Scheduled Day</v>
      </c>
      <c r="M15" s="189"/>
    </row>
    <row r="16">
      <c r="A16" s="183" t="str">
        <f>IFERROR(__xludf.DUMMYFUNCTION("""COMPUTED_VALUE"""),"Monday")</f>
        <v>Monday</v>
      </c>
      <c r="B16" s="184">
        <f>IFERROR(__xludf.DUMMYFUNCTION("""COMPUTED_VALUE"""),45943.0)</f>
        <v>45943</v>
      </c>
      <c r="C16" s="190" t="str">
        <f>IFERROR(__xludf.DUMMYFUNCTION("""COMPUTED_VALUE"""),"Canadian Thanksgiving/Columbus Day/Indigenous People's Day")</f>
        <v>Canadian Thanksgiving/Columbus Day/Indigenous People's Day</v>
      </c>
      <c r="M16" s="93"/>
    </row>
    <row r="17">
      <c r="A17" s="183" t="str">
        <f>IFERROR(__xludf.DUMMYFUNCTION("""COMPUTED_VALUE"""),"Wednesday")</f>
        <v>Wednesday</v>
      </c>
      <c r="B17" s="184">
        <f>IFERROR(__xludf.DUMMYFUNCTION("""COMPUTED_VALUE"""),45945.0)</f>
        <v>45945</v>
      </c>
      <c r="C17" s="187" t="str">
        <f>IFERROR(__xludf.DUMMYFUNCTION("""COMPUTED_VALUE"""),"Match Day 10")</f>
        <v>Match Day 10</v>
      </c>
      <c r="D17" s="187" t="str">
        <f>IFERROR(__xludf.DUMMYFUNCTION("""COMPUTED_VALUE"""),"Scheduled Day")</f>
        <v>Scheduled Day</v>
      </c>
      <c r="M17" s="93"/>
    </row>
    <row r="18">
      <c r="A18" s="183" t="str">
        <f>IFERROR(__xludf.DUMMYFUNCTION("""COMPUTED_VALUE"""),"Monday")</f>
        <v>Monday</v>
      </c>
      <c r="B18" s="184">
        <f>IFERROR(__xludf.DUMMYFUNCTION("""COMPUTED_VALUE"""),45950.0)</f>
        <v>45950</v>
      </c>
      <c r="C18" s="187" t="str">
        <f>IFERROR(__xludf.DUMMYFUNCTION("""COMPUTED_VALUE"""),"Match Day 11")</f>
        <v>Match Day 11</v>
      </c>
      <c r="D18" s="187" t="str">
        <f>IFERROR(__xludf.DUMMYFUNCTION("""COMPUTED_VALUE"""),"Scheduled Day")</f>
        <v>Scheduled Day</v>
      </c>
      <c r="M18" s="93"/>
    </row>
    <row r="19">
      <c r="A19" s="183" t="str">
        <f>IFERROR(__xludf.DUMMYFUNCTION("""COMPUTED_VALUE"""),"Wednesday")</f>
        <v>Wednesday</v>
      </c>
      <c r="B19" s="184">
        <f>IFERROR(__xludf.DUMMYFUNCTION("""COMPUTED_VALUE"""),45952.0)</f>
        <v>45952</v>
      </c>
      <c r="C19" s="191" t="str">
        <f>IFERROR(__xludf.DUMMYFUNCTION("""COMPUTED_VALUE"""),"Match Day 12")</f>
        <v>Match Day 12</v>
      </c>
      <c r="D19" s="187" t="str">
        <f>IFERROR(__xludf.DUMMYFUNCTION("""COMPUTED_VALUE"""),"Scheduled Day")</f>
        <v>Scheduled Day</v>
      </c>
      <c r="M19" s="93"/>
    </row>
    <row r="20">
      <c r="A20" s="183" t="str">
        <f>IFERROR(__xludf.DUMMYFUNCTION("""COMPUTED_VALUE"""),"Monday")</f>
        <v>Monday</v>
      </c>
      <c r="B20" s="184">
        <f>IFERROR(__xludf.DUMMYFUNCTION("""COMPUTED_VALUE"""),45957.0)</f>
        <v>45957</v>
      </c>
      <c r="C20" s="191" t="str">
        <f>IFERROR(__xludf.DUMMYFUNCTION("""COMPUTED_VALUE"""),"Match Day 13")</f>
        <v>Match Day 13</v>
      </c>
      <c r="D20" s="187" t="str">
        <f>IFERROR(__xludf.DUMMYFUNCTION("""COMPUTED_VALUE"""),"Scheduled Day")</f>
        <v>Scheduled Day</v>
      </c>
      <c r="M20" s="93"/>
    </row>
    <row r="21">
      <c r="A21" s="192" t="str">
        <f>IFERROR(__xludf.DUMMYFUNCTION("""COMPUTED_VALUE"""),"Wednesday")</f>
        <v>Wednesday</v>
      </c>
      <c r="B21" s="184">
        <f>IFERROR(__xludf.DUMMYFUNCTION("""COMPUTED_VALUE"""),45959.0)</f>
        <v>45959</v>
      </c>
      <c r="C21" s="187" t="str">
        <f>IFERROR(__xludf.DUMMYFUNCTION("""COMPUTED_VALUE"""),"Match Day 14")</f>
        <v>Match Day 14</v>
      </c>
      <c r="D21" s="187" t="str">
        <f>IFERROR(__xludf.DUMMYFUNCTION("""COMPUTED_VALUE"""),"Scheduled Day")</f>
        <v>Scheduled Day</v>
      </c>
      <c r="M21" s="189"/>
    </row>
    <row r="22">
      <c r="A22" s="183" t="str">
        <f>IFERROR(__xludf.DUMMYFUNCTION("""COMPUTED_VALUE"""),"Monday")</f>
        <v>Monday</v>
      </c>
      <c r="B22" s="184">
        <f>IFERROR(__xludf.DUMMYFUNCTION("""COMPUTED_VALUE"""),45964.0)</f>
        <v>45964</v>
      </c>
      <c r="C22" s="187" t="str">
        <f>IFERROR(__xludf.DUMMYFUNCTION("""COMPUTED_VALUE"""),"Match Day 15")</f>
        <v>Match Day 15</v>
      </c>
      <c r="D22" s="193" t="str">
        <f>IFERROR(__xludf.DUMMYFUNCTION("""COMPUTED_VALUE"""),"Playoff (Semi)")</f>
        <v>Playoff (Semi)</v>
      </c>
      <c r="E22" s="194" t="str">
        <f>IFERROR(__xludf.DUMMYFUNCTION("""COMPUTED_VALUE"""),"Playoff (Semi)")</f>
        <v>Playoff (Semi)</v>
      </c>
      <c r="F22" s="193" t="str">
        <f>IFERROR(__xludf.DUMMYFUNCTION("""COMPUTED_VALUE"""),"Playoff (Qtrs)")</f>
        <v>Playoff (Qtrs)</v>
      </c>
      <c r="G22" s="187" t="str">
        <f>IFERROR(__xludf.DUMMYFUNCTION("""COMPUTED_VALUE"""),"Scheduled Day")</f>
        <v>Scheduled Day</v>
      </c>
      <c r="K22" s="193" t="str">
        <f>IFERROR(__xludf.DUMMYFUNCTION("""COMPUTED_VALUE"""),"Playoff (Qtrs)")</f>
        <v>Playoff (Qtrs)</v>
      </c>
      <c r="L22" s="193" t="str">
        <f>IFERROR(__xludf.DUMMYFUNCTION("""COMPUTED_VALUE"""),"Playoff (Semi)")</f>
        <v>Playoff (Semi)</v>
      </c>
      <c r="M22" s="189"/>
    </row>
    <row r="23">
      <c r="A23" s="183" t="str">
        <f>IFERROR(__xludf.DUMMYFUNCTION("""COMPUTED_VALUE"""),"Wednesday")</f>
        <v>Wednesday</v>
      </c>
      <c r="B23" s="184">
        <f>IFERROR(__xludf.DUMMYFUNCTION("""COMPUTED_VALUE"""),45966.0)</f>
        <v>45966</v>
      </c>
      <c r="C23" s="187" t="str">
        <f>IFERROR(__xludf.DUMMYFUNCTION("""COMPUTED_VALUE"""),"Match Day 16")</f>
        <v>Match Day 16</v>
      </c>
      <c r="D23" s="193" t="str">
        <f>IFERROR(__xludf.DUMMYFUNCTION("""COMPUTED_VALUE"""),"Playoff (Finals)")</f>
        <v>Playoff (Finals)</v>
      </c>
      <c r="E23" s="193" t="str">
        <f>IFERROR(__xludf.DUMMYFUNCTION("""COMPUTED_VALUE"""),"Playoff (Finals)")</f>
        <v>Playoff (Finals)</v>
      </c>
      <c r="F23" s="193" t="str">
        <f>IFERROR(__xludf.DUMMYFUNCTION("""COMPUTED_VALUE"""),"Playoff (Semi)")</f>
        <v>Playoff (Semi)</v>
      </c>
      <c r="G23" s="193" t="str">
        <f>IFERROR(__xludf.DUMMYFUNCTION("""COMPUTED_VALUE"""),"Playoff (WC/Qtrs)")</f>
        <v>Playoff (WC/Qtrs)</v>
      </c>
      <c r="H23" s="187" t="str">
        <f>IFERROR(__xludf.DUMMYFUNCTION("""COMPUTED_VALUE"""),"Scheduled Day")</f>
        <v>Scheduled Day</v>
      </c>
      <c r="K23" s="193" t="str">
        <f>IFERROR(__xludf.DUMMYFUNCTION("""COMPUTED_VALUE"""),"Playoff (Semi)")</f>
        <v>Playoff (Semi)</v>
      </c>
      <c r="L23" s="193" t="str">
        <f>IFERROR(__xludf.DUMMYFUNCTION("""COMPUTED_VALUE"""),"Playoff (Finals)")</f>
        <v>Playoff (Finals)</v>
      </c>
      <c r="M23" s="189" t="str">
        <f>IFERROR(__xludf.DUMMYFUNCTION("""COMPUTED_VALUE"""),"Amateur Finals @ 9:30ET/ Premier Finals @ 10:30ET")</f>
        <v>Amateur Finals @ 9:30ET/ Premier Finals @ 10:30ET</v>
      </c>
    </row>
    <row r="24">
      <c r="A24" s="183" t="str">
        <f>IFERROR(__xludf.DUMMYFUNCTION("""COMPUTED_VALUE"""),"Monday")</f>
        <v>Monday</v>
      </c>
      <c r="B24" s="184">
        <f>IFERROR(__xludf.DUMMYFUNCTION("""COMPUTED_VALUE"""),45971.0)</f>
        <v>45971</v>
      </c>
      <c r="C24" s="195" t="str">
        <f>IFERROR(__xludf.DUMMYFUNCTION("""COMPUTED_VALUE"""),"Playoffs")</f>
        <v>Playoffs</v>
      </c>
      <c r="D24" s="73"/>
      <c r="E24" s="43"/>
      <c r="F24" s="193" t="str">
        <f>IFERROR(__xludf.DUMMYFUNCTION("""COMPUTED_VALUE"""),"Playoff (Finals)")</f>
        <v>Playoff (Finals)</v>
      </c>
      <c r="G24" s="193" t="str">
        <f>IFERROR(__xludf.DUMMYFUNCTION("""COMPUTED_VALUE"""),"Playoff (Semi)")</f>
        <v>Playoff (Semi)</v>
      </c>
      <c r="H24" s="193" t="str">
        <f>IFERROR(__xludf.DUMMYFUNCTION("""COMPUTED_VALUE"""),"Playoff (WC/Qtrs)")</f>
        <v>Playoff (WC/Qtrs)</v>
      </c>
      <c r="I24" s="193" t="str">
        <f>IFERROR(__xludf.DUMMYFUNCTION("""COMPUTED_VALUE"""),"Playoff (WC/Qtrs)")</f>
        <v>Playoff (WC/Qtrs)</v>
      </c>
      <c r="J24" s="194" t="str">
        <f>IFERROR(__xludf.DUMMYFUNCTION("""COMPUTED_VALUE"""),"Playoff (WC/Qtrs)")</f>
        <v>Playoff (WC/Qtrs)</v>
      </c>
      <c r="K24" s="193" t="str">
        <f>IFERROR(__xludf.DUMMYFUNCTION("""COMPUTED_VALUE"""),"Playoff (Finals)")</f>
        <v>Playoff (Finals)</v>
      </c>
      <c r="L24" s="73"/>
      <c r="M24" s="189" t="str">
        <f>IFERROR(__xludf.DUMMYFUNCTION("""COMPUTED_VALUE"""),"Prospect Finals @ 9:30ET / Master Finals @ 10:30ET")</f>
        <v>Prospect Finals @ 9:30ET / Master Finals @ 10:30ET</v>
      </c>
    </row>
    <row r="25">
      <c r="A25" s="183" t="str">
        <f>IFERROR(__xludf.DUMMYFUNCTION("""COMPUTED_VALUE"""),"Wednesday")</f>
        <v>Wednesday</v>
      </c>
      <c r="B25" s="184">
        <f>IFERROR(__xludf.DUMMYFUNCTION("""COMPUTED_VALUE"""),45973.0)</f>
        <v>45973</v>
      </c>
      <c r="C25" s="195" t="str">
        <f>IFERROR(__xludf.DUMMYFUNCTION("""COMPUTED_VALUE"""),"Playoffs")</f>
        <v>Playoffs</v>
      </c>
      <c r="D25" s="43"/>
      <c r="E25" s="43"/>
      <c r="F25" s="43"/>
      <c r="G25" s="196" t="str">
        <f>IFERROR(__xludf.DUMMYFUNCTION("""COMPUTED_VALUE"""),"Playoff (Finals)")</f>
        <v>Playoff (Finals)</v>
      </c>
      <c r="H25" s="193" t="str">
        <f>IFERROR(__xludf.DUMMYFUNCTION("""COMPUTED_VALUE"""),"Playoff (Semi)")</f>
        <v>Playoff (Semi)</v>
      </c>
      <c r="I25" s="193" t="str">
        <f>IFERROR(__xludf.DUMMYFUNCTION("""COMPUTED_VALUE"""),"Playoff (Semi)")</f>
        <v>Playoff (Semi)</v>
      </c>
      <c r="J25" s="193" t="str">
        <f>IFERROR(__xludf.DUMMYFUNCTION("""COMPUTED_VALUE"""),"Playoff (Semi/Finals)")</f>
        <v>Playoff (Semi/Finals)</v>
      </c>
      <c r="K25" s="43"/>
      <c r="L25" s="73"/>
      <c r="M25" s="189" t="str">
        <f>IFERROR(__xludf.DUMMYFUNCTION("""COMPUTED_VALUE"""),"Challenger Finals @ 9:30ET/ Elite Finals @ 10:30ET")</f>
        <v>Challenger Finals @ 9:30ET/ Elite Finals @ 10:30ET</v>
      </c>
    </row>
    <row r="26">
      <c r="A26" s="183" t="str">
        <f>IFERROR(__xludf.DUMMYFUNCTION("""COMPUTED_VALUE"""),"Monday")</f>
        <v>Monday</v>
      </c>
      <c r="B26" s="184">
        <f>IFERROR(__xludf.DUMMYFUNCTION("""COMPUTED_VALUE"""),45978.0)</f>
        <v>45978</v>
      </c>
      <c r="C26" s="195" t="str">
        <f>IFERROR(__xludf.DUMMYFUNCTION("""COMPUTED_VALUE"""),"Playoffs")</f>
        <v>Playoffs</v>
      </c>
      <c r="D26" s="43"/>
      <c r="E26" s="43"/>
      <c r="F26" s="43"/>
      <c r="G26" s="43"/>
      <c r="H26" s="193" t="str">
        <f>IFERROR(__xludf.DUMMYFUNCTION("""COMPUTED_VALUE"""),"Playoff (Finals)")</f>
        <v>Playoff (Finals)</v>
      </c>
      <c r="I26" s="193" t="str">
        <f>IFERROR(__xludf.DUMMYFUNCTION("""COMPUTED_VALUE"""),"Playoff (Finals)")</f>
        <v>Playoff (Finals)</v>
      </c>
      <c r="J26" s="43"/>
      <c r="K26" s="43"/>
      <c r="L26" s="43"/>
      <c r="M26" s="189" t="str">
        <f>IFERROR(__xludf.DUMMYFUNCTION("""COMPUTED_VALUE"""),"Rival Finals @ 9:30ET/ Veteran Finals @ 10:30ET")</f>
        <v>Rival Finals @ 9:30ET/ Veteran Finals @ 10:30ET</v>
      </c>
    </row>
    <row r="27">
      <c r="A27" s="183" t="str">
        <f>IFERROR(__xludf.DUMMYFUNCTION("""COMPUTED_VALUE"""),"Sunday")</f>
        <v>Sunday</v>
      </c>
      <c r="B27" s="184">
        <f>IFERROR(__xludf.DUMMYFUNCTION("""COMPUTED_VALUE"""),45984.0)</f>
        <v>45984</v>
      </c>
      <c r="C27" s="179" t="str">
        <f>IFERROR(__xludf.DUMMYFUNCTION("""COMPUTED_VALUE"""),"Season Wrap-Up Stream")</f>
        <v>Season Wrap-Up Stream</v>
      </c>
      <c r="M27" s="189"/>
    </row>
    <row r="28">
      <c r="A28" s="183"/>
      <c r="B28" s="126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</row>
    <row r="29">
      <c r="A29" s="197" t="str">
        <f>IFERROR(__xludf.DUMMYFUNCTION("""COMPUTED_VALUE"""),"Schedule Eplanation")</f>
        <v>Schedule Eplanation</v>
      </c>
      <c r="B29" s="198"/>
      <c r="C29" s="199"/>
      <c r="D29" s="200" t="str">
        <f>IFERROR(__xludf.DUMMYFUNCTION("""COMPUTED_VALUE"""),"Each team plays all opponents twice")</f>
        <v>Each team plays all opponents twice</v>
      </c>
      <c r="E29" s="200" t="str">
        <f>IFERROR(__xludf.DUMMYFUNCTION("""COMPUTED_VALUE"""),"Each team plays conference opponents twice, non-conference opponents once")</f>
        <v>Each team plays conference opponents twice, non-conference opponents once</v>
      </c>
      <c r="F29" s="201" t="str">
        <f>IFERROR(__xludf.DUMMYFUNCTION("""COMPUTED_VALUE"""),"Each team plays all opponents once, and an additional 3 random opponents")</f>
        <v>Each team plays all opponents once, and an additional 3 random opponents</v>
      </c>
      <c r="G29" s="202" t="str">
        <f>IFERROR(__xludf.DUMMYFUNCTION("""COMPUTED_VALUE"""),"Each team plays divisional opponents twice, six other conference opponents, and three non-conference games.")</f>
        <v>Each team plays divisional opponents twice, six other conference opponents, and three non-conference games.</v>
      </c>
      <c r="H29" s="202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I29" s="202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J29" s="202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K29" s="201" t="str">
        <f>IFERROR(__xludf.DUMMYFUNCTION("""COMPUTED_VALUE"""),"Each team plays all opponents once, and an additional 3 random opponents")</f>
        <v>Each team plays all opponents once, and an additional 3 random opponents</v>
      </c>
      <c r="L29" s="200" t="str">
        <f>IFERROR(__xludf.DUMMYFUNCTION("""COMPUTED_VALUE"""),"Each team plays all opponents twice")</f>
        <v>Each team plays all opponents twice</v>
      </c>
      <c r="M29" s="199"/>
    </row>
    <row r="30">
      <c r="A30" s="172"/>
      <c r="B30" s="126"/>
      <c r="C30" s="199"/>
      <c r="D30" s="189"/>
      <c r="E30" s="189"/>
      <c r="F30" s="199"/>
      <c r="G30" s="189"/>
      <c r="H30" s="189"/>
      <c r="I30" s="189"/>
      <c r="J30" s="189"/>
      <c r="K30" s="199"/>
      <c r="L30" s="189"/>
      <c r="M30" s="189"/>
    </row>
    <row r="31">
      <c r="A31" s="197" t="str">
        <f>IFERROR(__xludf.DUMMYFUNCTION("""COMPUTED_VALUE"""),"Playoff Qualification")</f>
        <v>Playoff Qualification</v>
      </c>
      <c r="B31" s="198"/>
      <c r="C31" s="199"/>
      <c r="D31" s="203" t="str">
        <f>IFERROR(__xludf.DUMMYFUNCTION("""COMPUTED_VALUE"""),"Top 4 qualify")</f>
        <v>Top 4 qualify</v>
      </c>
      <c r="E31" s="203" t="str">
        <f>IFERROR(__xludf.DUMMYFUNCTION("""COMPUTED_VALUE"""),"Top 3 from each conference. #1 seed from each conference shall have a 1st round bye")</f>
        <v>Top 3 from each conference. #1 seed from each conference shall have a 1st round bye</v>
      </c>
      <c r="F31" s="201" t="str">
        <f>IFERROR(__xludf.DUMMYFUNCTION("""COMPUTED_VALUE"""),"Top 6 teams overall. The top 2 seeds shall have 1 1st round bye")</f>
        <v>Top 6 teams overall. The top 2 seeds shall have 1 1st round bye</v>
      </c>
      <c r="G31" s="204" t="str">
        <f>IFERROR(__xludf.DUMMYFUNCTION("""COMPUTED_VALUE"""),"The four division champions from each conference (the team in each division with the best overall record) are automatically qualified.
Four wild-card qualifiers from each conference (the four teams with the best overall record of all remaining teams in th"&amp;"e conference). Teams are then seeded by record")</f>
        <v>The four division champions from each conference (the team in each division with the best overall record) are automatically qualified.
Four wild-card qualifiers from each conference (the four teams with the best overall record of all remaining teams in the conference). Teams are then seeded by record</v>
      </c>
      <c r="H31" s="204" t="str">
        <f>IFERROR(__xludf.DUMMYFUNCTION("""COMPUTED_VALUE"""),"The four division champions from each conference (the team in each division with the best overall record) are automatically qualified.
Four wild-card qualifiers from each conference (the four teams with the best overall record of all remaining teams in th"&amp;"e conference). Teams are then seeded by record")</f>
        <v>The four division champions from each conference (the team in each division with the best overall record) are automatically qualified.
Four wild-card qualifiers from each conference (the four teams with the best overall record of all remaining teams in the conference). Teams are then seeded by record</v>
      </c>
      <c r="I31" s="204" t="str">
        <f>IFERROR(__xludf.DUMMYFUNCTION("""COMPUTED_VALUE"""),"The four division champions from each conference (the team in each division with the best overall record) are automatically qualified.
Four wild-card qualifiers from each conference (the four teams with the best overall record of all remaining teams in th"&amp;"e conference). Teams are then seeded by record")</f>
        <v>The four division champions from each conference (the team in each division with the best overall record) are automatically qualified.
Four wild-card qualifiers from each conference (the four teams with the best overall record of all remaining teams in the conference). Teams are then seeded by record</v>
      </c>
      <c r="J31" s="204" t="str">
        <f>IFERROR(__xludf.DUMMYFUNCTION("""COMPUTED_VALUE"""),"The four division champions from each conference (the team in each division with the best overall record) are automatically qualified.
Four wild-card qualifiers from each conference (the four teams with the best overall record of all remaining teams in th"&amp;"e conference). Teams are then seeded by record")</f>
        <v>The four division champions from each conference (the team in each division with the best overall record) are automatically qualified.
Four wild-card qualifiers from each conference (the four teams with the best overall record of all remaining teams in the conference). Teams are then seeded by record</v>
      </c>
      <c r="K31" s="201" t="str">
        <f>IFERROR(__xludf.DUMMYFUNCTION("""COMPUTED_VALUE"""),"Top 6 teams overall. The top 2 seeds shall have 1 1st round bye")</f>
        <v>Top 6 teams overall. The top 2 seeds shall have 1 1st round bye</v>
      </c>
      <c r="L31" s="203" t="str">
        <f>IFERROR(__xludf.DUMMYFUNCTION("""COMPUTED_VALUE"""),"Top 4 qualify")</f>
        <v>Top 4 qualify</v>
      </c>
      <c r="M31" s="199"/>
    </row>
    <row r="32">
      <c r="A32" s="172"/>
      <c r="B32" s="126"/>
      <c r="C32" s="199"/>
      <c r="D32" s="199"/>
      <c r="E32" s="189"/>
      <c r="F32" s="199"/>
      <c r="G32" s="189"/>
      <c r="H32" s="189"/>
      <c r="I32" s="189"/>
      <c r="J32" s="189"/>
      <c r="K32" s="199"/>
      <c r="L32" s="199"/>
      <c r="M32" s="189"/>
    </row>
    <row r="33">
      <c r="A33" s="197"/>
      <c r="B33" s="198"/>
      <c r="C33" s="199"/>
      <c r="D33" s="203"/>
      <c r="E33" s="203"/>
      <c r="F33" s="201"/>
      <c r="G33" s="204"/>
      <c r="H33" s="204"/>
      <c r="I33" s="204"/>
      <c r="J33" s="204"/>
      <c r="K33" s="201"/>
      <c r="L33" s="203"/>
      <c r="M33" s="199"/>
    </row>
    <row r="34">
      <c r="A34" s="205"/>
      <c r="B34" s="126"/>
      <c r="C34" s="189"/>
      <c r="D34" s="206"/>
      <c r="E34" s="207"/>
      <c r="F34" s="207"/>
      <c r="G34" s="207"/>
      <c r="H34" s="207"/>
      <c r="I34" s="207"/>
      <c r="J34" s="207"/>
      <c r="K34" s="207"/>
      <c r="L34" s="206"/>
      <c r="M34" s="189"/>
    </row>
    <row r="35">
      <c r="A35" s="172"/>
      <c r="B35" s="126"/>
      <c r="C35" s="172"/>
      <c r="D35" s="189"/>
      <c r="E35" s="189"/>
      <c r="F35" s="189"/>
      <c r="G35" s="189"/>
      <c r="H35" s="189"/>
      <c r="I35" s="189"/>
      <c r="J35" s="189"/>
      <c r="K35" s="189"/>
      <c r="L35" s="189"/>
      <c r="M35" s="189"/>
    </row>
    <row r="36">
      <c r="A36" s="172"/>
      <c r="B36" s="126"/>
      <c r="C36" s="172"/>
      <c r="D36" s="208"/>
      <c r="E36" s="189"/>
      <c r="F36" s="189"/>
      <c r="G36" s="189"/>
      <c r="H36" s="189"/>
      <c r="I36" s="189"/>
      <c r="J36" s="189"/>
      <c r="K36" s="189"/>
      <c r="L36" s="189"/>
      <c r="M36" s="189"/>
    </row>
    <row r="37">
      <c r="A37" s="172"/>
      <c r="B37" s="126"/>
      <c r="C37" s="172"/>
      <c r="D37" s="189"/>
      <c r="E37" s="189"/>
      <c r="F37" s="189"/>
      <c r="G37" s="189"/>
      <c r="H37" s="189"/>
      <c r="I37" s="189"/>
      <c r="J37" s="189"/>
      <c r="K37" s="189"/>
      <c r="L37" s="189"/>
      <c r="M37" s="189"/>
    </row>
    <row r="38">
      <c r="A38" s="172"/>
      <c r="B38" s="126"/>
      <c r="C38" s="172"/>
      <c r="D38" s="189"/>
      <c r="E38" s="189"/>
      <c r="F38" s="189"/>
      <c r="G38" s="189"/>
      <c r="H38" s="189"/>
      <c r="I38" s="189"/>
      <c r="J38" s="189"/>
      <c r="K38" s="189"/>
      <c r="L38" s="189"/>
      <c r="M38" s="189"/>
    </row>
    <row r="39">
      <c r="A39" s="172"/>
      <c r="B39" s="126"/>
      <c r="C39" s="172"/>
      <c r="D39" s="189"/>
      <c r="E39" s="189"/>
      <c r="F39" s="189"/>
      <c r="G39" s="189"/>
      <c r="H39" s="189"/>
      <c r="I39" s="189"/>
      <c r="J39" s="189"/>
      <c r="K39" s="189"/>
      <c r="L39" s="189"/>
      <c r="M39" s="189"/>
    </row>
    <row r="40">
      <c r="A40" s="172"/>
      <c r="B40" s="126"/>
      <c r="C40" s="172"/>
      <c r="D40" s="189"/>
      <c r="E40" s="189"/>
      <c r="F40" s="189"/>
      <c r="G40" s="189"/>
      <c r="H40" s="189"/>
      <c r="I40" s="189"/>
      <c r="J40" s="189"/>
      <c r="K40" s="189"/>
      <c r="L40" s="189"/>
      <c r="M40" s="189"/>
    </row>
    <row r="41">
      <c r="A41" s="172"/>
      <c r="B41" s="126"/>
      <c r="C41" s="172"/>
      <c r="D41" s="189"/>
      <c r="E41" s="189"/>
      <c r="F41" s="189"/>
      <c r="G41" s="189"/>
      <c r="H41" s="189"/>
      <c r="I41" s="189"/>
      <c r="J41" s="189"/>
      <c r="K41" s="189"/>
      <c r="L41" s="189"/>
      <c r="M41" s="189"/>
    </row>
    <row r="42">
      <c r="A42" s="172"/>
      <c r="B42" s="126"/>
      <c r="C42" s="172"/>
      <c r="D42" s="189"/>
      <c r="E42" s="189"/>
      <c r="F42" s="189"/>
      <c r="G42" s="189"/>
      <c r="H42" s="189"/>
      <c r="I42" s="189"/>
      <c r="J42" s="189"/>
      <c r="K42" s="189"/>
      <c r="L42" s="189"/>
      <c r="M42" s="189"/>
    </row>
    <row r="43">
      <c r="A43" s="172"/>
      <c r="B43" s="126"/>
      <c r="C43" s="172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>
      <c r="A44" s="172"/>
      <c r="B44" s="126"/>
      <c r="C44" s="172"/>
      <c r="D44" s="189"/>
      <c r="E44" s="189"/>
      <c r="F44" s="189"/>
      <c r="G44" s="189"/>
      <c r="H44" s="189"/>
      <c r="I44" s="189"/>
      <c r="J44" s="189"/>
      <c r="K44" s="189"/>
      <c r="L44" s="189"/>
      <c r="M44" s="189"/>
    </row>
    <row r="45">
      <c r="A45" s="172"/>
      <c r="B45" s="126"/>
      <c r="C45" s="172"/>
      <c r="D45" s="189"/>
      <c r="E45" s="189"/>
      <c r="F45" s="189"/>
      <c r="G45" s="189"/>
      <c r="H45" s="189"/>
      <c r="I45" s="189"/>
      <c r="J45" s="189"/>
      <c r="K45" s="189"/>
      <c r="L45" s="189"/>
      <c r="M45" s="189"/>
    </row>
    <row r="46">
      <c r="A46" s="172"/>
      <c r="B46" s="126"/>
      <c r="C46" s="172"/>
      <c r="D46" s="189"/>
      <c r="E46" s="189"/>
      <c r="F46" s="189"/>
      <c r="G46" s="189"/>
      <c r="H46" s="189"/>
      <c r="I46" s="189"/>
      <c r="J46" s="189"/>
      <c r="K46" s="189"/>
      <c r="L46" s="189"/>
      <c r="M46" s="189"/>
    </row>
    <row r="47">
      <c r="A47" s="172"/>
      <c r="B47" s="126"/>
      <c r="C47" s="172"/>
      <c r="D47" s="189"/>
      <c r="E47" s="189"/>
      <c r="F47" s="189"/>
      <c r="G47" s="189"/>
      <c r="H47" s="189"/>
      <c r="I47" s="189"/>
      <c r="J47" s="189"/>
      <c r="K47" s="189"/>
      <c r="L47" s="189"/>
      <c r="M47" s="189"/>
    </row>
    <row r="48">
      <c r="A48" s="172"/>
      <c r="B48" s="126"/>
      <c r="C48" s="172"/>
      <c r="D48" s="189"/>
      <c r="E48" s="189"/>
      <c r="F48" s="189"/>
      <c r="G48" s="189"/>
      <c r="H48" s="189"/>
      <c r="I48" s="189"/>
      <c r="J48" s="189"/>
      <c r="K48" s="189"/>
      <c r="L48" s="189"/>
      <c r="M48" s="189"/>
    </row>
  </sheetData>
  <mergeCells count="23">
    <mergeCell ref="D2:L2"/>
    <mergeCell ref="D3:L3"/>
    <mergeCell ref="D4:L4"/>
    <mergeCell ref="D5:L5"/>
    <mergeCell ref="D6:L6"/>
    <mergeCell ref="D7:L7"/>
    <mergeCell ref="D8:L8"/>
    <mergeCell ref="D9:L9"/>
    <mergeCell ref="D10:L10"/>
    <mergeCell ref="D11:L11"/>
    <mergeCell ref="D12:L12"/>
    <mergeCell ref="D13:L13"/>
    <mergeCell ref="D14:L14"/>
    <mergeCell ref="D15:L15"/>
    <mergeCell ref="H23:J23"/>
    <mergeCell ref="C27:L27"/>
    <mergeCell ref="C16:L16"/>
    <mergeCell ref="D17:L17"/>
    <mergeCell ref="D18:L18"/>
    <mergeCell ref="D19:L19"/>
    <mergeCell ref="D20:L20"/>
    <mergeCell ref="D21:L21"/>
    <mergeCell ref="G22:J2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38"/>
  </cols>
  <sheetData>
    <row r="1">
      <c r="A1" s="209" t="s">
        <v>0</v>
      </c>
      <c r="B1" s="210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4.0"/>
    <col customWidth="1" min="3" max="8" width="15.13"/>
    <col customWidth="1" min="9" max="10" width="12.63"/>
    <col customWidth="1" min="11" max="11" width="15.13"/>
    <col customWidth="1" min="12" max="12" width="2.63"/>
  </cols>
  <sheetData>
    <row r="1">
      <c r="A1" s="4" t="str">
        <f>IFERROR(__xludf.DUMMYFUNCTION("IMPORTRANGE(Imports!B1, ""Premier!A:K"")"),"")</f>
        <v/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ht="27.0" customHeight="1">
      <c r="A2" s="43"/>
      <c r="B2" s="43"/>
      <c r="C2" s="47" t="str">
        <f>IFERROR(__xludf.DUMMYFUNCTION("""COMPUTED_VALUE"""),"Premier Schedule")</f>
        <v>Premier Schedule</v>
      </c>
      <c r="K2" s="43"/>
      <c r="L2" s="43"/>
    </row>
    <row r="3">
      <c r="A3" s="4"/>
      <c r="B3" s="48" t="str">
        <f>IFERROR(__xludf.DUMMYFUNCTION("""COMPUTED_VALUE"""),"Preseason")</f>
        <v>Preseason</v>
      </c>
      <c r="C3" s="43"/>
      <c r="D3" s="43"/>
      <c r="E3" s="43"/>
      <c r="F3" s="43"/>
      <c r="G3" s="43"/>
      <c r="H3" s="43"/>
      <c r="I3" s="4"/>
      <c r="J3" s="4"/>
      <c r="K3" s="48" t="str">
        <f>IFERROR(__xludf.DUMMYFUNCTION("""COMPUTED_VALUE"""),"Preseason")</f>
        <v>Preseason</v>
      </c>
      <c r="L3" s="4"/>
    </row>
    <row r="4">
      <c r="A4" s="4"/>
      <c r="B4" s="49" t="str">
        <f>IFERROR(__xludf.DUMMYFUNCTION("""COMPUTED_VALUE"""),"First Matchup")</f>
        <v>First Matchup</v>
      </c>
      <c r="C4" s="50" t="str">
        <f>IFERROR(__xludf.DUMMYFUNCTION("""COMPUTED_VALUE"""),"Each team plays all opponents twice")</f>
        <v>Each team plays all opponents twice</v>
      </c>
      <c r="K4" s="49" t="str">
        <f>IFERROR(__xludf.DUMMYFUNCTION("""COMPUTED_VALUE"""),"First Matchup")</f>
        <v>First Matchup</v>
      </c>
      <c r="L4" s="4"/>
    </row>
    <row r="5">
      <c r="A5" s="4"/>
      <c r="B5" s="51" t="str">
        <f>IFERROR(__xludf.DUMMYFUNCTION("""COMPUTED_VALUE"""),"Second Matchup")</f>
        <v>Second Matchup</v>
      </c>
      <c r="C5" s="4"/>
      <c r="D5" s="4"/>
      <c r="E5" s="4"/>
      <c r="F5" s="4"/>
      <c r="G5" s="4"/>
      <c r="H5" s="4"/>
      <c r="I5" s="4"/>
      <c r="J5" s="4"/>
      <c r="K5" s="51" t="str">
        <f>IFERROR(__xludf.DUMMYFUNCTION("""COMPUTED_VALUE"""),"Second Matchup")</f>
        <v>Second Matchup</v>
      </c>
      <c r="L5" s="4"/>
    </row>
    <row r="6">
      <c r="A6" s="4"/>
      <c r="B6" s="52" t="str">
        <f>IFERROR(__xludf.DUMMYFUNCTION("""COMPUTED_VALUE"""),"Playoffs")</f>
        <v>Playoffs</v>
      </c>
      <c r="C6" s="53" t="str">
        <f>IFERROR(__xludf.DUMMYFUNCTION("""COMPUTED_VALUE"""),"Capybaras")</f>
        <v>Capybaras</v>
      </c>
      <c r="D6" s="53" t="str">
        <f>IFERROR(__xludf.DUMMYFUNCTION("""COMPUTED_VALUE"""),"Interstellar")</f>
        <v>Interstellar</v>
      </c>
      <c r="E6" s="53" t="str">
        <f>IFERROR(__xludf.DUMMYFUNCTION("""COMPUTED_VALUE"""),"Gummy Bears")</f>
        <v>Gummy Bears</v>
      </c>
      <c r="F6" s="53" t="str">
        <f>IFERROR(__xludf.DUMMYFUNCTION("""COMPUTED_VALUE"""),"Leviathans")</f>
        <v>Leviathans</v>
      </c>
      <c r="G6" s="53" t="str">
        <f>IFERROR(__xludf.DUMMYFUNCTION("""COMPUTED_VALUE"""),"Feta Forgers")</f>
        <v>Feta Forgers</v>
      </c>
      <c r="H6" s="53" t="str">
        <f>IFERROR(__xludf.DUMMYFUNCTION("""COMPUTED_VALUE"""),"Crooked Capos")</f>
        <v>Crooked Capos</v>
      </c>
      <c r="I6" s="53" t="str">
        <f>IFERROR(__xludf.DUMMYFUNCTION("""COMPUTED_VALUE"""),"Punks")</f>
        <v>Punks</v>
      </c>
      <c r="J6" s="53" t="str">
        <f>IFERROR(__xludf.DUMMYFUNCTION("""COMPUTED_VALUE"""),"Super Clusters")</f>
        <v>Super Clusters</v>
      </c>
      <c r="K6" s="52" t="str">
        <f>IFERROR(__xludf.DUMMYFUNCTION("""COMPUTED_VALUE"""),"Playoffs")</f>
        <v>Playoffs</v>
      </c>
      <c r="L6" s="4"/>
    </row>
    <row r="7">
      <c r="A7" s="54" t="str">
        <f>IFERROR(__xludf.DUMMYFUNCTION("""COMPUTED_VALUE"""),"MD3")</f>
        <v>MD3</v>
      </c>
      <c r="B7" s="55" t="str">
        <f>IFERROR(__xludf.DUMMYFUNCTION("""COMPUTED_VALUE"""),"Preseason 1")</f>
        <v>Preseason 1</v>
      </c>
      <c r="C7" s="56" t="str">
        <f>IFERROR(__xludf.DUMMYFUNCTION("""COMPUTED_VALUE"""),"Leviathans")</f>
        <v>Leviathans</v>
      </c>
      <c r="D7" s="56" t="str">
        <f>IFERROR(__xludf.DUMMYFUNCTION("""COMPUTED_VALUE"""),"Feta Forgers")</f>
        <v>Feta Forgers</v>
      </c>
      <c r="E7" s="56" t="str">
        <f>IFERROR(__xludf.DUMMYFUNCTION("""COMPUTED_VALUE"""),"Super Clusters")</f>
        <v>Super Clusters</v>
      </c>
      <c r="F7" s="56" t="str">
        <f>IFERROR(__xludf.DUMMYFUNCTION("""COMPUTED_VALUE"""),"Capybaras")</f>
        <v>Capybaras</v>
      </c>
      <c r="G7" s="56" t="str">
        <f>IFERROR(__xludf.DUMMYFUNCTION("""COMPUTED_VALUE"""),"Interstellar")</f>
        <v>Interstellar</v>
      </c>
      <c r="H7" s="57" t="str">
        <f>IFERROR(__xludf.DUMMYFUNCTION("""COMPUTED_VALUE"""),"Punks")</f>
        <v>Punks</v>
      </c>
      <c r="I7" s="58" t="str">
        <f>IFERROR(__xludf.DUMMYFUNCTION("""COMPUTED_VALUE"""),"Crooked Capos")</f>
        <v>Crooked Capos</v>
      </c>
      <c r="J7" s="58" t="str">
        <f>IFERROR(__xludf.DUMMYFUNCTION("""COMPUTED_VALUE"""),"Gummy Bears")</f>
        <v>Gummy Bears</v>
      </c>
      <c r="K7" s="59">
        <f>IFERROR(__xludf.DUMMYFUNCTION("""COMPUTED_VALUE"""),45896.0)</f>
        <v>45896</v>
      </c>
      <c r="L7" s="4"/>
    </row>
    <row r="8">
      <c r="A8" s="54" t="str">
        <f>IFERROR(__xludf.DUMMYFUNCTION("""COMPUTED_VALUE"""),"MD5")</f>
        <v>MD5</v>
      </c>
      <c r="B8" s="55" t="str">
        <f>IFERROR(__xludf.DUMMYFUNCTION("""COMPUTED_VALUE"""),"Preseason 2")</f>
        <v>Preseason 2</v>
      </c>
      <c r="C8" s="56" t="str">
        <f>IFERROR(__xludf.DUMMYFUNCTION("""COMPUTED_VALUE"""),"Crooked Capos")</f>
        <v>Crooked Capos</v>
      </c>
      <c r="D8" s="56" t="str">
        <f>IFERROR(__xludf.DUMMYFUNCTION("""COMPUTED_VALUE"""),"Gummy Bears")</f>
        <v>Gummy Bears</v>
      </c>
      <c r="E8" s="56" t="str">
        <f>IFERROR(__xludf.DUMMYFUNCTION("""COMPUTED_VALUE"""),"Interstellar")</f>
        <v>Interstellar</v>
      </c>
      <c r="F8" s="56" t="str">
        <f>IFERROR(__xludf.DUMMYFUNCTION("""COMPUTED_VALUE"""),"Punks")</f>
        <v>Punks</v>
      </c>
      <c r="G8" s="56" t="str">
        <f>IFERROR(__xludf.DUMMYFUNCTION("""COMPUTED_VALUE"""),"Super Clusters")</f>
        <v>Super Clusters</v>
      </c>
      <c r="H8" s="57" t="str">
        <f>IFERROR(__xludf.DUMMYFUNCTION("""COMPUTED_VALUE"""),"Capybaras")</f>
        <v>Capybaras</v>
      </c>
      <c r="I8" s="58" t="str">
        <f>IFERROR(__xludf.DUMMYFUNCTION("""COMPUTED_VALUE"""),"Leviathans")</f>
        <v>Leviathans</v>
      </c>
      <c r="J8" s="58" t="str">
        <f>IFERROR(__xludf.DUMMYFUNCTION("""COMPUTED_VALUE"""),"Feta Forgers")</f>
        <v>Feta Forgers</v>
      </c>
      <c r="K8" s="59">
        <f>IFERROR(__xludf.DUMMYFUNCTION("""COMPUTED_VALUE"""),45903.0)</f>
        <v>45903</v>
      </c>
      <c r="L8" s="4"/>
    </row>
    <row r="9">
      <c r="A9" s="54" t="str">
        <f>IFERROR(__xludf.DUMMYFUNCTION("""COMPUTED_VALUE"""),"MD7")</f>
        <v>MD7</v>
      </c>
      <c r="B9" s="55" t="str">
        <f>IFERROR(__xludf.DUMMYFUNCTION("""COMPUTED_VALUE"""),"Preseason 3")</f>
        <v>Preseason 3</v>
      </c>
      <c r="C9" s="56" t="str">
        <f>IFERROR(__xludf.DUMMYFUNCTION("""COMPUTED_VALUE"""),"Super Clusters")</f>
        <v>Super Clusters</v>
      </c>
      <c r="D9" s="56" t="str">
        <f>IFERROR(__xludf.DUMMYFUNCTION("""COMPUTED_VALUE"""),"Punks")</f>
        <v>Punks</v>
      </c>
      <c r="E9" s="56" t="str">
        <f>IFERROR(__xludf.DUMMYFUNCTION("""COMPUTED_VALUE"""),"Crooked Capos")</f>
        <v>Crooked Capos</v>
      </c>
      <c r="F9" s="56" t="str">
        <f>IFERROR(__xludf.DUMMYFUNCTION("""COMPUTED_VALUE"""),"Feta Forgers")</f>
        <v>Feta Forgers</v>
      </c>
      <c r="G9" s="56" t="str">
        <f>IFERROR(__xludf.DUMMYFUNCTION("""COMPUTED_VALUE"""),"Leviathans")</f>
        <v>Leviathans</v>
      </c>
      <c r="H9" s="57" t="str">
        <f>IFERROR(__xludf.DUMMYFUNCTION("""COMPUTED_VALUE"""),"Gummy Bears")</f>
        <v>Gummy Bears</v>
      </c>
      <c r="I9" s="58" t="str">
        <f>IFERROR(__xludf.DUMMYFUNCTION("""COMPUTED_VALUE"""),"Interstellar")</f>
        <v>Interstellar</v>
      </c>
      <c r="J9" s="58" t="str">
        <f>IFERROR(__xludf.DUMMYFUNCTION("""COMPUTED_VALUE"""),"Capybaras")</f>
        <v>Capybaras</v>
      </c>
      <c r="K9" s="59">
        <f>IFERROR(__xludf.DUMMYFUNCTION("""COMPUTED_VALUE"""),45908.0)</f>
        <v>45908</v>
      </c>
      <c r="L9" s="4"/>
    </row>
    <row r="10">
      <c r="A10" s="4"/>
      <c r="B10" s="55" t="str">
        <f>IFERROR(__xludf.DUMMYFUNCTION("""COMPUTED_VALUE"""),"Match Day 1")</f>
        <v>Match Day 1</v>
      </c>
      <c r="C10" s="60" t="str">
        <f>IFERROR(__xludf.DUMMYFUNCTION("""COMPUTED_VALUE"""),"Interstellar")</f>
        <v>Interstellar</v>
      </c>
      <c r="D10" s="60" t="str">
        <f>IFERROR(__xludf.DUMMYFUNCTION("""COMPUTED_VALUE"""),"Capybaras")</f>
        <v>Capybaras</v>
      </c>
      <c r="E10" s="60" t="str">
        <f>IFERROR(__xludf.DUMMYFUNCTION("""COMPUTED_VALUE"""),"Leviathans")</f>
        <v>Leviathans</v>
      </c>
      <c r="F10" s="60" t="str">
        <f>IFERROR(__xludf.DUMMYFUNCTION("""COMPUTED_VALUE"""),"Gummy Bears")</f>
        <v>Gummy Bears</v>
      </c>
      <c r="G10" s="60" t="str">
        <f>IFERROR(__xludf.DUMMYFUNCTION("""COMPUTED_VALUE"""),"Crooked Capos")</f>
        <v>Crooked Capos</v>
      </c>
      <c r="H10" s="61" t="str">
        <f>IFERROR(__xludf.DUMMYFUNCTION("""COMPUTED_VALUE"""),"Feta Forgers")</f>
        <v>Feta Forgers</v>
      </c>
      <c r="I10" s="62" t="str">
        <f>IFERROR(__xludf.DUMMYFUNCTION("""COMPUTED_VALUE"""),"Super Clusters")</f>
        <v>Super Clusters</v>
      </c>
      <c r="J10" s="62" t="str">
        <f>IFERROR(__xludf.DUMMYFUNCTION("""COMPUTED_VALUE"""),"Punks")</f>
        <v>Punks</v>
      </c>
      <c r="K10" s="59">
        <f>IFERROR(__xludf.DUMMYFUNCTION("""COMPUTED_VALUE"""),45910.0)</f>
        <v>45910</v>
      </c>
      <c r="L10" s="4"/>
    </row>
    <row r="11">
      <c r="A11" s="4"/>
      <c r="B11" s="55" t="str">
        <f>IFERROR(__xludf.DUMMYFUNCTION("""COMPUTED_VALUE"""),"Match Day 2")</f>
        <v>Match Day 2</v>
      </c>
      <c r="C11" s="60" t="str">
        <f>IFERROR(__xludf.DUMMYFUNCTION("""COMPUTED_VALUE"""),"Gummy Bears")</f>
        <v>Gummy Bears</v>
      </c>
      <c r="D11" s="60" t="str">
        <f>IFERROR(__xludf.DUMMYFUNCTION("""COMPUTED_VALUE"""),"Leviathans")</f>
        <v>Leviathans</v>
      </c>
      <c r="E11" s="60" t="str">
        <f>IFERROR(__xludf.DUMMYFUNCTION("""COMPUTED_VALUE"""),"Capybaras")</f>
        <v>Capybaras</v>
      </c>
      <c r="F11" s="60" t="str">
        <f>IFERROR(__xludf.DUMMYFUNCTION("""COMPUTED_VALUE"""),"Interstellar")</f>
        <v>Interstellar</v>
      </c>
      <c r="G11" s="60" t="str">
        <f>IFERROR(__xludf.DUMMYFUNCTION("""COMPUTED_VALUE"""),"Punks")</f>
        <v>Punks</v>
      </c>
      <c r="H11" s="61" t="str">
        <f>IFERROR(__xludf.DUMMYFUNCTION("""COMPUTED_VALUE"""),"Super Clusters")</f>
        <v>Super Clusters</v>
      </c>
      <c r="I11" s="62" t="str">
        <f>IFERROR(__xludf.DUMMYFUNCTION("""COMPUTED_VALUE"""),"Feta Forgers")</f>
        <v>Feta Forgers</v>
      </c>
      <c r="J11" s="62" t="str">
        <f>IFERROR(__xludf.DUMMYFUNCTION("""COMPUTED_VALUE"""),"Crooked Capos")</f>
        <v>Crooked Capos</v>
      </c>
      <c r="K11" s="59">
        <f>IFERROR(__xludf.DUMMYFUNCTION("""COMPUTED_VALUE"""),45915.0)</f>
        <v>45915</v>
      </c>
      <c r="L11" s="4"/>
    </row>
    <row r="12">
      <c r="A12" s="4"/>
      <c r="B12" s="55" t="str">
        <f>IFERROR(__xludf.DUMMYFUNCTION("""COMPUTED_VALUE"""),"Match Day 3")</f>
        <v>Match Day 3</v>
      </c>
      <c r="C12" s="60" t="str">
        <f>IFERROR(__xludf.DUMMYFUNCTION("""COMPUTED_VALUE"""),"Leviathans")</f>
        <v>Leviathans</v>
      </c>
      <c r="D12" s="60" t="str">
        <f>IFERROR(__xludf.DUMMYFUNCTION("""COMPUTED_VALUE"""),"Feta Forgers")</f>
        <v>Feta Forgers</v>
      </c>
      <c r="E12" s="60" t="str">
        <f>IFERROR(__xludf.DUMMYFUNCTION("""COMPUTED_VALUE"""),"Super Clusters")</f>
        <v>Super Clusters</v>
      </c>
      <c r="F12" s="60" t="str">
        <f>IFERROR(__xludf.DUMMYFUNCTION("""COMPUTED_VALUE"""),"Capybaras")</f>
        <v>Capybaras</v>
      </c>
      <c r="G12" s="60" t="str">
        <f>IFERROR(__xludf.DUMMYFUNCTION("""COMPUTED_VALUE"""),"Interstellar")</f>
        <v>Interstellar</v>
      </c>
      <c r="H12" s="61" t="str">
        <f>IFERROR(__xludf.DUMMYFUNCTION("""COMPUTED_VALUE"""),"Punks")</f>
        <v>Punks</v>
      </c>
      <c r="I12" s="62" t="str">
        <f>IFERROR(__xludf.DUMMYFUNCTION("""COMPUTED_VALUE"""),"Crooked Capos")</f>
        <v>Crooked Capos</v>
      </c>
      <c r="J12" s="62" t="str">
        <f>IFERROR(__xludf.DUMMYFUNCTION("""COMPUTED_VALUE"""),"Gummy Bears")</f>
        <v>Gummy Bears</v>
      </c>
      <c r="K12" s="59">
        <f>IFERROR(__xludf.DUMMYFUNCTION("""COMPUTED_VALUE"""),45917.0)</f>
        <v>45917</v>
      </c>
      <c r="L12" s="4"/>
    </row>
    <row r="13">
      <c r="A13" s="4"/>
      <c r="B13" s="55" t="str">
        <f>IFERROR(__xludf.DUMMYFUNCTION("""COMPUTED_VALUE"""),"Match Day 4")</f>
        <v>Match Day 4</v>
      </c>
      <c r="C13" s="60" t="str">
        <f>IFERROR(__xludf.DUMMYFUNCTION("""COMPUTED_VALUE"""),"Feta Forgers")</f>
        <v>Feta Forgers</v>
      </c>
      <c r="D13" s="60" t="str">
        <f>IFERROR(__xludf.DUMMYFUNCTION("""COMPUTED_VALUE"""),"Super Clusters")</f>
        <v>Super Clusters</v>
      </c>
      <c r="E13" s="60" t="str">
        <f>IFERROR(__xludf.DUMMYFUNCTION("""COMPUTED_VALUE"""),"Punks")</f>
        <v>Punks</v>
      </c>
      <c r="F13" s="60" t="str">
        <f>IFERROR(__xludf.DUMMYFUNCTION("""COMPUTED_VALUE"""),"Crooked Capos")</f>
        <v>Crooked Capos</v>
      </c>
      <c r="G13" s="60" t="str">
        <f>IFERROR(__xludf.DUMMYFUNCTION("""COMPUTED_VALUE"""),"Capybaras")</f>
        <v>Capybaras</v>
      </c>
      <c r="H13" s="61" t="str">
        <f>IFERROR(__xludf.DUMMYFUNCTION("""COMPUTED_VALUE"""),"Leviathans")</f>
        <v>Leviathans</v>
      </c>
      <c r="I13" s="62" t="str">
        <f>IFERROR(__xludf.DUMMYFUNCTION("""COMPUTED_VALUE"""),"Gummy Bears")</f>
        <v>Gummy Bears</v>
      </c>
      <c r="J13" s="62" t="str">
        <f>IFERROR(__xludf.DUMMYFUNCTION("""COMPUTED_VALUE"""),"Interstellar")</f>
        <v>Interstellar</v>
      </c>
      <c r="K13" s="59">
        <f>IFERROR(__xludf.DUMMYFUNCTION("""COMPUTED_VALUE"""),45922.0)</f>
        <v>45922</v>
      </c>
      <c r="L13" s="4"/>
    </row>
    <row r="14">
      <c r="A14" s="4"/>
      <c r="B14" s="55" t="str">
        <f>IFERROR(__xludf.DUMMYFUNCTION("""COMPUTED_VALUE"""),"Match Day 5")</f>
        <v>Match Day 5</v>
      </c>
      <c r="C14" s="60" t="str">
        <f>IFERROR(__xludf.DUMMYFUNCTION("""COMPUTED_VALUE"""),"Crooked Capos")</f>
        <v>Crooked Capos</v>
      </c>
      <c r="D14" s="60" t="str">
        <f>IFERROR(__xludf.DUMMYFUNCTION("""COMPUTED_VALUE"""),"Gummy Bears")</f>
        <v>Gummy Bears</v>
      </c>
      <c r="E14" s="60" t="str">
        <f>IFERROR(__xludf.DUMMYFUNCTION("""COMPUTED_VALUE"""),"Interstellar")</f>
        <v>Interstellar</v>
      </c>
      <c r="F14" s="60" t="str">
        <f>IFERROR(__xludf.DUMMYFUNCTION("""COMPUTED_VALUE"""),"Punks")</f>
        <v>Punks</v>
      </c>
      <c r="G14" s="60" t="str">
        <f>IFERROR(__xludf.DUMMYFUNCTION("""COMPUTED_VALUE"""),"Super Clusters")</f>
        <v>Super Clusters</v>
      </c>
      <c r="H14" s="63" t="str">
        <f>IFERROR(__xludf.DUMMYFUNCTION("""COMPUTED_VALUE"""),"Capybaras")</f>
        <v>Capybaras</v>
      </c>
      <c r="I14" s="62" t="str">
        <f>IFERROR(__xludf.DUMMYFUNCTION("""COMPUTED_VALUE"""),"Leviathans")</f>
        <v>Leviathans</v>
      </c>
      <c r="J14" s="62" t="str">
        <f>IFERROR(__xludf.DUMMYFUNCTION("""COMPUTED_VALUE"""),"Feta Forgers")</f>
        <v>Feta Forgers</v>
      </c>
      <c r="K14" s="59">
        <f>IFERROR(__xludf.DUMMYFUNCTION("""COMPUTED_VALUE"""),45924.0)</f>
        <v>45924</v>
      </c>
      <c r="L14" s="4"/>
    </row>
    <row r="15">
      <c r="A15" s="4"/>
      <c r="B15" s="55" t="str">
        <f>IFERROR(__xludf.DUMMYFUNCTION("""COMPUTED_VALUE"""),"Match Day 6")</f>
        <v>Match Day 6</v>
      </c>
      <c r="C15" s="60" t="str">
        <f>IFERROR(__xludf.DUMMYFUNCTION("""COMPUTED_VALUE"""),"Punks")</f>
        <v>Punks</v>
      </c>
      <c r="D15" s="60" t="str">
        <f>IFERROR(__xludf.DUMMYFUNCTION("""COMPUTED_VALUE"""),"Crooked Capos")</f>
        <v>Crooked Capos</v>
      </c>
      <c r="E15" s="60" t="str">
        <f>IFERROR(__xludf.DUMMYFUNCTION("""COMPUTED_VALUE"""),"Feta Forgers")</f>
        <v>Feta Forgers</v>
      </c>
      <c r="F15" s="60" t="str">
        <f>IFERROR(__xludf.DUMMYFUNCTION("""COMPUTED_VALUE"""),"Super Clusters")</f>
        <v>Super Clusters</v>
      </c>
      <c r="G15" s="60" t="str">
        <f>IFERROR(__xludf.DUMMYFUNCTION("""COMPUTED_VALUE"""),"Gummy Bears")</f>
        <v>Gummy Bears</v>
      </c>
      <c r="H15" s="63" t="str">
        <f>IFERROR(__xludf.DUMMYFUNCTION("""COMPUTED_VALUE"""),"Interstellar")</f>
        <v>Interstellar</v>
      </c>
      <c r="I15" s="62" t="str">
        <f>IFERROR(__xludf.DUMMYFUNCTION("""COMPUTED_VALUE"""),"Capybaras")</f>
        <v>Capybaras</v>
      </c>
      <c r="J15" s="62" t="str">
        <f>IFERROR(__xludf.DUMMYFUNCTION("""COMPUTED_VALUE"""),"Leviathans")</f>
        <v>Leviathans</v>
      </c>
      <c r="K15" s="59">
        <f>IFERROR(__xludf.DUMMYFUNCTION("""COMPUTED_VALUE"""),45929.0)</f>
        <v>45929</v>
      </c>
      <c r="L15" s="4"/>
    </row>
    <row r="16">
      <c r="A16" s="4"/>
      <c r="B16" s="55" t="str">
        <f>IFERROR(__xludf.DUMMYFUNCTION("""COMPUTED_VALUE"""),"Match Day 7")</f>
        <v>Match Day 7</v>
      </c>
      <c r="C16" s="60" t="str">
        <f>IFERROR(__xludf.DUMMYFUNCTION("""COMPUTED_VALUE"""),"Super Clusters")</f>
        <v>Super Clusters</v>
      </c>
      <c r="D16" s="60" t="str">
        <f>IFERROR(__xludf.DUMMYFUNCTION("""COMPUTED_VALUE"""),"Punks")</f>
        <v>Punks</v>
      </c>
      <c r="E16" s="60" t="str">
        <f>IFERROR(__xludf.DUMMYFUNCTION("""COMPUTED_VALUE"""),"Crooked Capos")</f>
        <v>Crooked Capos</v>
      </c>
      <c r="F16" s="60" t="str">
        <f>IFERROR(__xludf.DUMMYFUNCTION("""COMPUTED_VALUE"""),"Feta Forgers")</f>
        <v>Feta Forgers</v>
      </c>
      <c r="G16" s="60" t="str">
        <f>IFERROR(__xludf.DUMMYFUNCTION("""COMPUTED_VALUE"""),"Leviathans")</f>
        <v>Leviathans</v>
      </c>
      <c r="H16" s="63" t="str">
        <f>IFERROR(__xludf.DUMMYFUNCTION("""COMPUTED_VALUE"""),"Gummy Bears")</f>
        <v>Gummy Bears</v>
      </c>
      <c r="I16" s="62" t="str">
        <f>IFERROR(__xludf.DUMMYFUNCTION("""COMPUTED_VALUE"""),"Interstellar")</f>
        <v>Interstellar</v>
      </c>
      <c r="J16" s="62" t="str">
        <f>IFERROR(__xludf.DUMMYFUNCTION("""COMPUTED_VALUE"""),"Capybaras")</f>
        <v>Capybaras</v>
      </c>
      <c r="K16" s="59">
        <f>IFERROR(__xludf.DUMMYFUNCTION("""COMPUTED_VALUE"""),45931.0)</f>
        <v>45931</v>
      </c>
      <c r="L16" s="4"/>
    </row>
    <row r="17">
      <c r="A17" s="4"/>
      <c r="B17" s="55" t="str">
        <f>IFERROR(__xludf.DUMMYFUNCTION("""COMPUTED_VALUE"""),"Match Day 8")</f>
        <v>Match Day 8</v>
      </c>
      <c r="C17" s="64" t="str">
        <f>IFERROR(__xludf.DUMMYFUNCTION("""COMPUTED_VALUE"""),"Interstellar")</f>
        <v>Interstellar</v>
      </c>
      <c r="D17" s="64" t="str">
        <f>IFERROR(__xludf.DUMMYFUNCTION("""COMPUTED_VALUE"""),"Capybaras")</f>
        <v>Capybaras</v>
      </c>
      <c r="E17" s="64" t="str">
        <f>IFERROR(__xludf.DUMMYFUNCTION("""COMPUTED_VALUE"""),"Leviathans")</f>
        <v>Leviathans</v>
      </c>
      <c r="F17" s="64" t="str">
        <f>IFERROR(__xludf.DUMMYFUNCTION("""COMPUTED_VALUE"""),"Gummy Bears")</f>
        <v>Gummy Bears</v>
      </c>
      <c r="G17" s="64" t="str">
        <f>IFERROR(__xludf.DUMMYFUNCTION("""COMPUTED_VALUE"""),"Crooked Capos")</f>
        <v>Crooked Capos</v>
      </c>
      <c r="H17" s="65" t="str">
        <f>IFERROR(__xludf.DUMMYFUNCTION("""COMPUTED_VALUE"""),"Feta Forgers")</f>
        <v>Feta Forgers</v>
      </c>
      <c r="I17" s="66" t="str">
        <f>IFERROR(__xludf.DUMMYFUNCTION("""COMPUTED_VALUE"""),"Super Clusters")</f>
        <v>Super Clusters</v>
      </c>
      <c r="J17" s="66" t="str">
        <f>IFERROR(__xludf.DUMMYFUNCTION("""COMPUTED_VALUE"""),"Punks")</f>
        <v>Punks</v>
      </c>
      <c r="K17" s="59">
        <f>IFERROR(__xludf.DUMMYFUNCTION("""COMPUTED_VALUE"""),45936.0)</f>
        <v>45936</v>
      </c>
      <c r="L17" s="4"/>
    </row>
    <row r="18">
      <c r="A18" s="4"/>
      <c r="B18" s="67" t="str">
        <f>IFERROR(__xludf.DUMMYFUNCTION("""COMPUTED_VALUE"""),"Match Day 9")</f>
        <v>Match Day 9</v>
      </c>
      <c r="C18" s="64" t="str">
        <f>IFERROR(__xludf.DUMMYFUNCTION("""COMPUTED_VALUE"""),"Gummy Bears")</f>
        <v>Gummy Bears</v>
      </c>
      <c r="D18" s="64" t="str">
        <f>IFERROR(__xludf.DUMMYFUNCTION("""COMPUTED_VALUE"""),"Leviathans")</f>
        <v>Leviathans</v>
      </c>
      <c r="E18" s="64" t="str">
        <f>IFERROR(__xludf.DUMMYFUNCTION("""COMPUTED_VALUE"""),"Capybaras")</f>
        <v>Capybaras</v>
      </c>
      <c r="F18" s="64" t="str">
        <f>IFERROR(__xludf.DUMMYFUNCTION("""COMPUTED_VALUE"""),"Interstellar")</f>
        <v>Interstellar</v>
      </c>
      <c r="G18" s="64" t="str">
        <f>IFERROR(__xludf.DUMMYFUNCTION("""COMPUTED_VALUE"""),"Punks")</f>
        <v>Punks</v>
      </c>
      <c r="H18" s="65" t="str">
        <f>IFERROR(__xludf.DUMMYFUNCTION("""COMPUTED_VALUE"""),"Super Clusters")</f>
        <v>Super Clusters</v>
      </c>
      <c r="I18" s="66" t="str">
        <f>IFERROR(__xludf.DUMMYFUNCTION("""COMPUTED_VALUE"""),"Feta Forgers")</f>
        <v>Feta Forgers</v>
      </c>
      <c r="J18" s="66" t="str">
        <f>IFERROR(__xludf.DUMMYFUNCTION("""COMPUTED_VALUE"""),"Crooked Capos")</f>
        <v>Crooked Capos</v>
      </c>
      <c r="K18" s="59">
        <f>IFERROR(__xludf.DUMMYFUNCTION("""COMPUTED_VALUE"""),45938.0)</f>
        <v>45938</v>
      </c>
      <c r="L18" s="4"/>
    </row>
    <row r="19">
      <c r="A19" s="4"/>
      <c r="B19" s="55" t="str">
        <f>IFERROR(__xludf.DUMMYFUNCTION("""COMPUTED_VALUE"""),"Match Day 10")</f>
        <v>Match Day 10</v>
      </c>
      <c r="C19" s="64" t="str">
        <f>IFERROR(__xludf.DUMMYFUNCTION("""COMPUTED_VALUE"""),"Leviathans")</f>
        <v>Leviathans</v>
      </c>
      <c r="D19" s="64" t="str">
        <f>IFERROR(__xludf.DUMMYFUNCTION("""COMPUTED_VALUE"""),"Feta Forgers")</f>
        <v>Feta Forgers</v>
      </c>
      <c r="E19" s="64" t="str">
        <f>IFERROR(__xludf.DUMMYFUNCTION("""COMPUTED_VALUE"""),"Super Clusters")</f>
        <v>Super Clusters</v>
      </c>
      <c r="F19" s="64" t="str">
        <f>IFERROR(__xludf.DUMMYFUNCTION("""COMPUTED_VALUE"""),"Capybaras")</f>
        <v>Capybaras</v>
      </c>
      <c r="G19" s="64" t="str">
        <f>IFERROR(__xludf.DUMMYFUNCTION("""COMPUTED_VALUE"""),"Interstellar")</f>
        <v>Interstellar</v>
      </c>
      <c r="H19" s="65" t="str">
        <f>IFERROR(__xludf.DUMMYFUNCTION("""COMPUTED_VALUE"""),"Punks")</f>
        <v>Punks</v>
      </c>
      <c r="I19" s="66" t="str">
        <f>IFERROR(__xludf.DUMMYFUNCTION("""COMPUTED_VALUE"""),"Crooked Capos")</f>
        <v>Crooked Capos</v>
      </c>
      <c r="J19" s="66" t="str">
        <f>IFERROR(__xludf.DUMMYFUNCTION("""COMPUTED_VALUE"""),"Gummy Bears")</f>
        <v>Gummy Bears</v>
      </c>
      <c r="K19" s="59">
        <f>IFERROR(__xludf.DUMMYFUNCTION("""COMPUTED_VALUE"""),45945.0)</f>
        <v>45945</v>
      </c>
      <c r="L19" s="4"/>
    </row>
    <row r="20">
      <c r="A20" s="4"/>
      <c r="B20" s="55" t="str">
        <f>IFERROR(__xludf.DUMMYFUNCTION("""COMPUTED_VALUE"""),"Match Day 11")</f>
        <v>Match Day 11</v>
      </c>
      <c r="C20" s="64" t="str">
        <f>IFERROR(__xludf.DUMMYFUNCTION("""COMPUTED_VALUE"""),"Feta Forgers")</f>
        <v>Feta Forgers</v>
      </c>
      <c r="D20" s="64" t="str">
        <f>IFERROR(__xludf.DUMMYFUNCTION("""COMPUTED_VALUE"""),"Super Clusters")</f>
        <v>Super Clusters</v>
      </c>
      <c r="E20" s="64" t="str">
        <f>IFERROR(__xludf.DUMMYFUNCTION("""COMPUTED_VALUE"""),"Punks")</f>
        <v>Punks</v>
      </c>
      <c r="F20" s="64" t="str">
        <f>IFERROR(__xludf.DUMMYFUNCTION("""COMPUTED_VALUE"""),"Crooked Capos")</f>
        <v>Crooked Capos</v>
      </c>
      <c r="G20" s="64" t="str">
        <f>IFERROR(__xludf.DUMMYFUNCTION("""COMPUTED_VALUE"""),"Capybaras")</f>
        <v>Capybaras</v>
      </c>
      <c r="H20" s="65" t="str">
        <f>IFERROR(__xludf.DUMMYFUNCTION("""COMPUTED_VALUE"""),"Leviathans")</f>
        <v>Leviathans</v>
      </c>
      <c r="I20" s="66" t="str">
        <f>IFERROR(__xludf.DUMMYFUNCTION("""COMPUTED_VALUE"""),"Gummy Bears")</f>
        <v>Gummy Bears</v>
      </c>
      <c r="J20" s="66" t="str">
        <f>IFERROR(__xludf.DUMMYFUNCTION("""COMPUTED_VALUE"""),"Interstellar")</f>
        <v>Interstellar</v>
      </c>
      <c r="K20" s="59">
        <f>IFERROR(__xludf.DUMMYFUNCTION("""COMPUTED_VALUE"""),45950.0)</f>
        <v>45950</v>
      </c>
      <c r="L20" s="4"/>
    </row>
    <row r="21">
      <c r="A21" s="4"/>
      <c r="B21" s="68" t="str">
        <f>IFERROR(__xludf.DUMMYFUNCTION("""COMPUTED_VALUE"""),"Match Day 12")</f>
        <v>Match Day 12</v>
      </c>
      <c r="C21" s="64" t="str">
        <f>IFERROR(__xludf.DUMMYFUNCTION("""COMPUTED_VALUE"""),"Crooked Capos")</f>
        <v>Crooked Capos</v>
      </c>
      <c r="D21" s="64" t="str">
        <f>IFERROR(__xludf.DUMMYFUNCTION("""COMPUTED_VALUE"""),"Gummy Bears")</f>
        <v>Gummy Bears</v>
      </c>
      <c r="E21" s="64" t="str">
        <f>IFERROR(__xludf.DUMMYFUNCTION("""COMPUTED_VALUE"""),"Interstellar")</f>
        <v>Interstellar</v>
      </c>
      <c r="F21" s="64" t="str">
        <f>IFERROR(__xludf.DUMMYFUNCTION("""COMPUTED_VALUE"""),"Punks")</f>
        <v>Punks</v>
      </c>
      <c r="G21" s="64" t="str">
        <f>IFERROR(__xludf.DUMMYFUNCTION("""COMPUTED_VALUE"""),"Super Clusters")</f>
        <v>Super Clusters</v>
      </c>
      <c r="H21" s="65" t="str">
        <f>IFERROR(__xludf.DUMMYFUNCTION("""COMPUTED_VALUE"""),"Capybaras")</f>
        <v>Capybaras</v>
      </c>
      <c r="I21" s="66" t="str">
        <f>IFERROR(__xludf.DUMMYFUNCTION("""COMPUTED_VALUE"""),"Leviathans")</f>
        <v>Leviathans</v>
      </c>
      <c r="J21" s="66" t="str">
        <f>IFERROR(__xludf.DUMMYFUNCTION("""COMPUTED_VALUE"""),"Feta Forgers")</f>
        <v>Feta Forgers</v>
      </c>
      <c r="K21" s="59">
        <f>IFERROR(__xludf.DUMMYFUNCTION("""COMPUTED_VALUE"""),45952.0)</f>
        <v>45952</v>
      </c>
      <c r="L21" s="4"/>
    </row>
    <row r="22">
      <c r="A22" s="4"/>
      <c r="B22" s="68" t="str">
        <f>IFERROR(__xludf.DUMMYFUNCTION("""COMPUTED_VALUE"""),"Match Day 13")</f>
        <v>Match Day 13</v>
      </c>
      <c r="C22" s="64" t="str">
        <f>IFERROR(__xludf.DUMMYFUNCTION("""COMPUTED_VALUE"""),"Punks")</f>
        <v>Punks</v>
      </c>
      <c r="D22" s="64" t="str">
        <f>IFERROR(__xludf.DUMMYFUNCTION("""COMPUTED_VALUE"""),"Crooked Capos")</f>
        <v>Crooked Capos</v>
      </c>
      <c r="E22" s="64" t="str">
        <f>IFERROR(__xludf.DUMMYFUNCTION("""COMPUTED_VALUE"""),"Feta Forgers")</f>
        <v>Feta Forgers</v>
      </c>
      <c r="F22" s="64" t="str">
        <f>IFERROR(__xludf.DUMMYFUNCTION("""COMPUTED_VALUE"""),"Super Clusters")</f>
        <v>Super Clusters</v>
      </c>
      <c r="G22" s="64" t="str">
        <f>IFERROR(__xludf.DUMMYFUNCTION("""COMPUTED_VALUE"""),"Gummy Bears")</f>
        <v>Gummy Bears</v>
      </c>
      <c r="H22" s="65" t="str">
        <f>IFERROR(__xludf.DUMMYFUNCTION("""COMPUTED_VALUE"""),"Interstellar")</f>
        <v>Interstellar</v>
      </c>
      <c r="I22" s="66" t="str">
        <f>IFERROR(__xludf.DUMMYFUNCTION("""COMPUTED_VALUE"""),"Capybaras")</f>
        <v>Capybaras</v>
      </c>
      <c r="J22" s="66" t="str">
        <f>IFERROR(__xludf.DUMMYFUNCTION("""COMPUTED_VALUE"""),"Leviathans")</f>
        <v>Leviathans</v>
      </c>
      <c r="K22" s="59">
        <f>IFERROR(__xludf.DUMMYFUNCTION("""COMPUTED_VALUE"""),45957.0)</f>
        <v>45957</v>
      </c>
      <c r="L22" s="4"/>
    </row>
    <row r="23">
      <c r="A23" s="4"/>
      <c r="B23" s="55" t="str">
        <f>IFERROR(__xludf.DUMMYFUNCTION("""COMPUTED_VALUE"""),"Match Day 14")</f>
        <v>Match Day 14</v>
      </c>
      <c r="C23" s="64" t="str">
        <f>IFERROR(__xludf.DUMMYFUNCTION("""COMPUTED_VALUE"""),"Super Clusters")</f>
        <v>Super Clusters</v>
      </c>
      <c r="D23" s="64" t="str">
        <f>IFERROR(__xludf.DUMMYFUNCTION("""COMPUTED_VALUE"""),"Punks")</f>
        <v>Punks</v>
      </c>
      <c r="E23" s="64" t="str">
        <f>IFERROR(__xludf.DUMMYFUNCTION("""COMPUTED_VALUE"""),"Crooked Capos")</f>
        <v>Crooked Capos</v>
      </c>
      <c r="F23" s="64" t="str">
        <f>IFERROR(__xludf.DUMMYFUNCTION("""COMPUTED_VALUE"""),"Feta Forgers")</f>
        <v>Feta Forgers</v>
      </c>
      <c r="G23" s="64" t="str">
        <f>IFERROR(__xludf.DUMMYFUNCTION("""COMPUTED_VALUE"""),"Leviathans")</f>
        <v>Leviathans</v>
      </c>
      <c r="H23" s="65" t="str">
        <f>IFERROR(__xludf.DUMMYFUNCTION("""COMPUTED_VALUE"""),"Gummy Bears")</f>
        <v>Gummy Bears</v>
      </c>
      <c r="I23" s="66" t="str">
        <f>IFERROR(__xludf.DUMMYFUNCTION("""COMPUTED_VALUE"""),"Interstellar")</f>
        <v>Interstellar</v>
      </c>
      <c r="J23" s="66" t="str">
        <f>IFERROR(__xludf.DUMMYFUNCTION("""COMPUTED_VALUE"""),"Capybaras")</f>
        <v>Capybaras</v>
      </c>
      <c r="K23" s="59">
        <f>IFERROR(__xludf.DUMMYFUNCTION("""COMPUTED_VALUE"""),45959.0)</f>
        <v>45959</v>
      </c>
      <c r="L23" s="4"/>
    </row>
    <row r="24">
      <c r="A24" s="4"/>
      <c r="B24" s="55" t="str">
        <f>IFERROR(__xludf.DUMMYFUNCTION("""COMPUTED_VALUE"""),"Match Day 15")</f>
        <v>Match Day 15</v>
      </c>
      <c r="C24" s="69" t="str">
        <f>IFERROR(__xludf.DUMMYFUNCTION("""COMPUTED_VALUE"""),"Semifinals (10:00 PM ET)")</f>
        <v>Semifinals (10:00 PM ET)</v>
      </c>
      <c r="D24" s="70"/>
      <c r="E24" s="70"/>
      <c r="F24" s="70"/>
      <c r="G24" s="70"/>
      <c r="H24" s="70"/>
      <c r="I24" s="70"/>
      <c r="J24" s="71"/>
      <c r="K24" s="59">
        <f>IFERROR(__xludf.DUMMYFUNCTION("""COMPUTED_VALUE"""),45964.0)</f>
        <v>45964</v>
      </c>
      <c r="L24" s="4"/>
    </row>
    <row r="25">
      <c r="A25" s="4"/>
      <c r="B25" s="55" t="str">
        <f>IFERROR(__xludf.DUMMYFUNCTION("""COMPUTED_VALUE"""),"Match Day 16")</f>
        <v>Match Day 16</v>
      </c>
      <c r="C25" s="69" t="str">
        <f>IFERROR(__xludf.DUMMYFUNCTION("""COMPUTED_VALUE"""),"Finals (10:30 PM ET)")</f>
        <v>Finals (10:30 PM ET)</v>
      </c>
      <c r="D25" s="70"/>
      <c r="E25" s="70"/>
      <c r="F25" s="70"/>
      <c r="G25" s="70"/>
      <c r="H25" s="70"/>
      <c r="I25" s="70"/>
      <c r="J25" s="71"/>
      <c r="K25" s="59">
        <f>IFERROR(__xludf.DUMMYFUNCTION("""COMPUTED_VALUE"""),45966.0)</f>
        <v>45966</v>
      </c>
      <c r="L25" s="4"/>
    </row>
    <row r="26">
      <c r="A26" s="4"/>
      <c r="B26" s="4"/>
      <c r="C26" s="4"/>
      <c r="D26" s="4"/>
      <c r="E26" s="4"/>
      <c r="F26" s="4"/>
      <c r="G26" s="4"/>
      <c r="H26" s="72"/>
      <c r="I26" s="4"/>
      <c r="J26" s="4"/>
      <c r="K26" s="72"/>
      <c r="L26" s="4"/>
    </row>
  </sheetData>
  <mergeCells count="4">
    <mergeCell ref="C2:J2"/>
    <mergeCell ref="C4:J4"/>
    <mergeCell ref="C24:J24"/>
    <mergeCell ref="C25:J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4.0"/>
    <col customWidth="1" min="3" max="9" width="15.13"/>
    <col customWidth="1" min="10" max="10" width="3.88"/>
  </cols>
  <sheetData>
    <row r="1">
      <c r="A1" s="73" t="str">
        <f>IFERROR(__xludf.DUMMYFUNCTION("IMPORTRANGE(Imports!B1, ""Master!A:L"")"),"")</f>
        <v/>
      </c>
      <c r="B1" s="73"/>
      <c r="C1" s="73"/>
      <c r="D1" s="73"/>
      <c r="E1" s="73"/>
      <c r="F1" s="73"/>
      <c r="G1" s="73"/>
      <c r="H1" s="73"/>
      <c r="I1" s="73"/>
      <c r="J1" s="73"/>
    </row>
    <row r="2">
      <c r="A2" s="74" t="str">
        <f>IFERROR(__xludf.DUMMYFUNCTION("""COMPUTED_VALUE"""),"Master Schedule")</f>
        <v>Master Schedule</v>
      </c>
      <c r="J2" s="75"/>
    </row>
    <row r="3">
      <c r="A3" s="73"/>
      <c r="B3" s="48" t="str">
        <f>IFERROR(__xludf.DUMMYFUNCTION("""COMPUTED_VALUE"""),"Preseason")</f>
        <v>Preseason</v>
      </c>
      <c r="C3" s="76" t="str">
        <f>IFERROR(__xludf.DUMMYFUNCTION("""COMPUTED_VALUE"""),"Each team plays all opponents once, and an additional 3 random opponents")</f>
        <v>Each team plays all opponents once, and an additional 3 random opponents</v>
      </c>
      <c r="I3" s="77" t="str">
        <f>IFERROR(__xludf.DUMMYFUNCTION("""COMPUTED_VALUE"""),"Preseason")</f>
        <v>Preseason</v>
      </c>
      <c r="J3" s="73"/>
    </row>
    <row r="4">
      <c r="A4" s="73"/>
      <c r="B4" s="78" t="str">
        <f>IFERROR(__xludf.DUMMYFUNCTION("""COMPUTED_VALUE"""),"In Conference")</f>
        <v>In Conference</v>
      </c>
      <c r="C4" s="73"/>
      <c r="I4" s="78" t="str">
        <f>IFERROR(__xludf.DUMMYFUNCTION("""COMPUTED_VALUE"""),"In Conference")</f>
        <v>In Conference</v>
      </c>
      <c r="J4" s="73"/>
    </row>
    <row r="5">
      <c r="A5" s="73"/>
      <c r="B5" s="79" t="str">
        <f>IFERROR(__xludf.DUMMYFUNCTION("""COMPUTED_VALUE"""),"Out of Conference")</f>
        <v>Out of Conference</v>
      </c>
      <c r="I5" s="79" t="str">
        <f>IFERROR(__xludf.DUMMYFUNCTION("""COMPUTED_VALUE"""),"Out of Conference")</f>
        <v>Out of Conference</v>
      </c>
      <c r="J5" s="73"/>
    </row>
    <row r="6">
      <c r="A6" s="73"/>
      <c r="B6" s="80" t="str">
        <f>IFERROR(__xludf.DUMMYFUNCTION("""COMPUTED_VALUE"""),"Playoffs")</f>
        <v>Playoffs</v>
      </c>
      <c r="C6" s="81" t="str">
        <f>IFERROR(__xludf.DUMMYFUNCTION("""COMPUTED_VALUE"""),"Helicoprions")</f>
        <v>Helicoprions</v>
      </c>
      <c r="D6" s="81" t="str">
        <f>IFERROR(__xludf.DUMMYFUNCTION("""COMPUTED_VALUE"""),"Lemurs")</f>
        <v>Lemurs</v>
      </c>
      <c r="E6" s="81" t="str">
        <f>IFERROR(__xludf.DUMMYFUNCTION("""COMPUTED_VALUE"""),"Permafrost")</f>
        <v>Permafrost</v>
      </c>
      <c r="F6" s="81" t="str">
        <f>IFERROR(__xludf.DUMMYFUNCTION("""COMPUTED_VALUE"""),"Oblivion")</f>
        <v>Oblivion</v>
      </c>
      <c r="G6" s="81" t="str">
        <f>IFERROR(__xludf.DUMMYFUNCTION("""COMPUTED_VALUE"""),"Care Bears")</f>
        <v>Care Bears</v>
      </c>
      <c r="H6" s="81" t="str">
        <f>IFERROR(__xludf.DUMMYFUNCTION("""COMPUTED_VALUE"""),"Reapers")</f>
        <v>Reapers</v>
      </c>
      <c r="I6" s="80" t="str">
        <f>IFERROR(__xludf.DUMMYFUNCTION("""COMPUTED_VALUE"""),"Playoffs")</f>
        <v>Playoffs</v>
      </c>
      <c r="J6" s="73"/>
    </row>
    <row r="7">
      <c r="A7" s="73"/>
      <c r="B7" s="55" t="str">
        <f>IFERROR(__xludf.DUMMYFUNCTION("""COMPUTED_VALUE"""),"Preseason 1")</f>
        <v>Preseason 1</v>
      </c>
      <c r="C7" s="82" t="str">
        <f>IFERROR(__xludf.DUMMYFUNCTION("""COMPUTED_VALUE"""),"Oblivion")</f>
        <v>Oblivion</v>
      </c>
      <c r="D7" s="83" t="str">
        <f>IFERROR(__xludf.DUMMYFUNCTION("""COMPUTED_VALUE"""),"Care Bears")</f>
        <v>Care Bears</v>
      </c>
      <c r="E7" s="83" t="str">
        <f>IFERROR(__xludf.DUMMYFUNCTION("""COMPUTED_VALUE"""),"Reapers")</f>
        <v>Reapers</v>
      </c>
      <c r="F7" s="83" t="str">
        <f>IFERROR(__xludf.DUMMYFUNCTION("""COMPUTED_VALUE"""),"Helicoprions")</f>
        <v>Helicoprions</v>
      </c>
      <c r="G7" s="83" t="str">
        <f>IFERROR(__xludf.DUMMYFUNCTION("""COMPUTED_VALUE"""),"Lemurs")</f>
        <v>Lemurs</v>
      </c>
      <c r="H7" s="83" t="str">
        <f>IFERROR(__xludf.DUMMYFUNCTION("""COMPUTED_VALUE"""),"Permafrost")</f>
        <v>Permafrost</v>
      </c>
      <c r="I7" s="59">
        <f>IFERROR(__xludf.DUMMYFUNCTION("""COMPUTED_VALUE"""),45896.0)</f>
        <v>45896</v>
      </c>
      <c r="J7" s="84"/>
    </row>
    <row r="8">
      <c r="A8" s="73"/>
      <c r="B8" s="55" t="str">
        <f>IFERROR(__xludf.DUMMYFUNCTION("""COMPUTED_VALUE"""),"Preseason 2")</f>
        <v>Preseason 2</v>
      </c>
      <c r="C8" s="82" t="str">
        <f>IFERROR(__xludf.DUMMYFUNCTION("""COMPUTED_VALUE"""),"Spectres")</f>
        <v>Spectres</v>
      </c>
      <c r="D8" s="83" t="str">
        <f>IFERROR(__xludf.DUMMYFUNCTION("""COMPUTED_VALUE"""),"Fromunda Frauds")</f>
        <v>Fromunda Frauds</v>
      </c>
      <c r="E8" s="83" t="str">
        <f>IFERROR(__xludf.DUMMYFUNCTION("""COMPUTED_VALUE"""),"Kawaii")</f>
        <v>Kawaii</v>
      </c>
      <c r="F8" s="83" t="str">
        <f>IFERROR(__xludf.DUMMYFUNCTION("""COMPUTED_VALUE"""),"Battle Masters")</f>
        <v>Battle Masters</v>
      </c>
      <c r="G8" s="83" t="str">
        <f>IFERROR(__xludf.DUMMYFUNCTION("""COMPUTED_VALUE"""),"Andromeda")</f>
        <v>Andromeda</v>
      </c>
      <c r="H8" s="83" t="str">
        <f>IFERROR(__xludf.DUMMYFUNCTION("""COMPUTED_VALUE"""),"Heinous Henchmen")</f>
        <v>Heinous Henchmen</v>
      </c>
      <c r="I8" s="59">
        <f>IFERROR(__xludf.DUMMYFUNCTION("""COMPUTED_VALUE"""),45903.0)</f>
        <v>45903</v>
      </c>
      <c r="J8" s="84"/>
    </row>
    <row r="9">
      <c r="A9" s="73"/>
      <c r="B9" s="55" t="str">
        <f>IFERROR(__xludf.DUMMYFUNCTION("""COMPUTED_VALUE"""),"Preseason 3")</f>
        <v>Preseason 3</v>
      </c>
      <c r="C9" s="82" t="str">
        <f>IFERROR(__xludf.DUMMYFUNCTION("""COMPUTED_VALUE"""),"Reapers")</f>
        <v>Reapers</v>
      </c>
      <c r="D9" s="83" t="str">
        <f>IFERROR(__xludf.DUMMYFUNCTION("""COMPUTED_VALUE"""),"Permafrost")</f>
        <v>Permafrost</v>
      </c>
      <c r="E9" s="83" t="str">
        <f>IFERROR(__xludf.DUMMYFUNCTION("""COMPUTED_VALUE"""),"Lemurs")</f>
        <v>Lemurs</v>
      </c>
      <c r="F9" s="83" t="str">
        <f>IFERROR(__xludf.DUMMYFUNCTION("""COMPUTED_VALUE"""),"Care Bears")</f>
        <v>Care Bears</v>
      </c>
      <c r="G9" s="83" t="str">
        <f>IFERROR(__xludf.DUMMYFUNCTION("""COMPUTED_VALUE"""),"Oblivion")</f>
        <v>Oblivion</v>
      </c>
      <c r="H9" s="83" t="str">
        <f>IFERROR(__xludf.DUMMYFUNCTION("""COMPUTED_VALUE"""),"Helicoprions")</f>
        <v>Helicoprions</v>
      </c>
      <c r="I9" s="59">
        <f>IFERROR(__xludf.DUMMYFUNCTION("""COMPUTED_VALUE"""),45908.0)</f>
        <v>45908</v>
      </c>
      <c r="J9" s="84"/>
    </row>
    <row r="10">
      <c r="A10" s="73"/>
      <c r="B10" s="55" t="str">
        <f>IFERROR(__xludf.DUMMYFUNCTION("""COMPUTED_VALUE"""),"Match Day 1")</f>
        <v>Match Day 1</v>
      </c>
      <c r="C10" s="85" t="str">
        <f>IFERROR(__xludf.DUMMYFUNCTION("""COMPUTED_VALUE"""),"Andromeda")</f>
        <v>Andromeda</v>
      </c>
      <c r="D10" s="86" t="str">
        <f>IFERROR(__xludf.DUMMYFUNCTION("""COMPUTED_VALUE"""),"Kawaii")</f>
        <v>Kawaii</v>
      </c>
      <c r="E10" s="86" t="str">
        <f>IFERROR(__xludf.DUMMYFUNCTION("""COMPUTED_VALUE"""),"Battle Masters")</f>
        <v>Battle Masters</v>
      </c>
      <c r="F10" s="86" t="str">
        <f>IFERROR(__xludf.DUMMYFUNCTION("""COMPUTED_VALUE"""),"Heinous Henchmen")</f>
        <v>Heinous Henchmen</v>
      </c>
      <c r="G10" s="86" t="str">
        <f>IFERROR(__xludf.DUMMYFUNCTION("""COMPUTED_VALUE"""),"Fromunda Frauds")</f>
        <v>Fromunda Frauds</v>
      </c>
      <c r="H10" s="86" t="str">
        <f>IFERROR(__xludf.DUMMYFUNCTION("""COMPUTED_VALUE"""),"Spectres")</f>
        <v>Spectres</v>
      </c>
      <c r="I10" s="59">
        <f>IFERROR(__xludf.DUMMYFUNCTION("""COMPUTED_VALUE"""),45910.0)</f>
        <v>45910</v>
      </c>
      <c r="J10" s="84"/>
    </row>
    <row r="11">
      <c r="A11" s="73"/>
      <c r="B11" s="55" t="str">
        <f>IFERROR(__xludf.DUMMYFUNCTION("""COMPUTED_VALUE"""),"Match Day 2")</f>
        <v>Match Day 2</v>
      </c>
      <c r="C11" s="87" t="str">
        <f>IFERROR(__xludf.DUMMYFUNCTION("""COMPUTED_VALUE"""),"Battle Masters")</f>
        <v>Battle Masters</v>
      </c>
      <c r="D11" s="88" t="str">
        <f>IFERROR(__xludf.DUMMYFUNCTION("""COMPUTED_VALUE"""),"Spectres")</f>
        <v>Spectres</v>
      </c>
      <c r="E11" s="88" t="str">
        <f>IFERROR(__xludf.DUMMYFUNCTION("""COMPUTED_VALUE"""),"Heinous Henchmen")</f>
        <v>Heinous Henchmen</v>
      </c>
      <c r="F11" s="88" t="str">
        <f>IFERROR(__xludf.DUMMYFUNCTION("""COMPUTED_VALUE"""),"Andromeda")</f>
        <v>Andromeda</v>
      </c>
      <c r="G11" s="88" t="str">
        <f>IFERROR(__xludf.DUMMYFUNCTION("""COMPUTED_VALUE"""),"Kawaii")</f>
        <v>Kawaii</v>
      </c>
      <c r="H11" s="88" t="str">
        <f>IFERROR(__xludf.DUMMYFUNCTION("""COMPUTED_VALUE"""),"Fromunda Frauds")</f>
        <v>Fromunda Frauds</v>
      </c>
      <c r="I11" s="59">
        <f>IFERROR(__xludf.DUMMYFUNCTION("""COMPUTED_VALUE"""),45915.0)</f>
        <v>45915</v>
      </c>
      <c r="J11" s="73"/>
    </row>
    <row r="12">
      <c r="A12" s="73"/>
      <c r="B12" s="55" t="str">
        <f>IFERROR(__xludf.DUMMYFUNCTION("""COMPUTED_VALUE"""),"Match Day 3")</f>
        <v>Match Day 3</v>
      </c>
      <c r="C12" s="87" t="str">
        <f>IFERROR(__xludf.DUMMYFUNCTION("""COMPUTED_VALUE"""),"Permafrost")</f>
        <v>Permafrost</v>
      </c>
      <c r="D12" s="88" t="str">
        <f>IFERROR(__xludf.DUMMYFUNCTION("""COMPUTED_VALUE"""),"Oblivion")</f>
        <v>Oblivion</v>
      </c>
      <c r="E12" s="88" t="str">
        <f>IFERROR(__xludf.DUMMYFUNCTION("""COMPUTED_VALUE"""),"Helicoprions")</f>
        <v>Helicoprions</v>
      </c>
      <c r="F12" s="88" t="str">
        <f>IFERROR(__xludf.DUMMYFUNCTION("""COMPUTED_VALUE"""),"Lemurs")</f>
        <v>Lemurs</v>
      </c>
      <c r="G12" s="88" t="str">
        <f>IFERROR(__xludf.DUMMYFUNCTION("""COMPUTED_VALUE"""),"Reapers")</f>
        <v>Reapers</v>
      </c>
      <c r="H12" s="88" t="str">
        <f>IFERROR(__xludf.DUMMYFUNCTION("""COMPUTED_VALUE"""),"Care Bears")</f>
        <v>Care Bears</v>
      </c>
      <c r="I12" s="59">
        <f>IFERROR(__xludf.DUMMYFUNCTION("""COMPUTED_VALUE"""),45917.0)</f>
        <v>45917</v>
      </c>
      <c r="J12" s="73"/>
    </row>
    <row r="13">
      <c r="A13" s="73"/>
      <c r="B13" s="55" t="str">
        <f>IFERROR(__xludf.DUMMYFUNCTION("""COMPUTED_VALUE"""),"Match Day 4")</f>
        <v>Match Day 4</v>
      </c>
      <c r="C13" s="87" t="str">
        <f>IFERROR(__xludf.DUMMYFUNCTION("""COMPUTED_VALUE"""),"Care Bears")</f>
        <v>Care Bears</v>
      </c>
      <c r="D13" s="88" t="str">
        <f>IFERROR(__xludf.DUMMYFUNCTION("""COMPUTED_VALUE"""),"Reapers")</f>
        <v>Reapers</v>
      </c>
      <c r="E13" s="88" t="str">
        <f>IFERROR(__xludf.DUMMYFUNCTION("""COMPUTED_VALUE"""),"Oblivion")</f>
        <v>Oblivion</v>
      </c>
      <c r="F13" s="88" t="str">
        <f>IFERROR(__xludf.DUMMYFUNCTION("""COMPUTED_VALUE"""),"Permafrost")</f>
        <v>Permafrost</v>
      </c>
      <c r="G13" s="88" t="str">
        <f>IFERROR(__xludf.DUMMYFUNCTION("""COMPUTED_VALUE"""),"Helicoprions")</f>
        <v>Helicoprions</v>
      </c>
      <c r="H13" s="88" t="str">
        <f>IFERROR(__xludf.DUMMYFUNCTION("""COMPUTED_VALUE"""),"Lemurs")</f>
        <v>Lemurs</v>
      </c>
      <c r="I13" s="59">
        <f>IFERROR(__xludf.DUMMYFUNCTION("""COMPUTED_VALUE"""),45922.0)</f>
        <v>45922</v>
      </c>
      <c r="J13" s="73"/>
    </row>
    <row r="14">
      <c r="A14" s="73"/>
      <c r="B14" s="55" t="str">
        <f>IFERROR(__xludf.DUMMYFUNCTION("""COMPUTED_VALUE"""),"Match Day 5")</f>
        <v>Match Day 5</v>
      </c>
      <c r="C14" s="87" t="str">
        <f>IFERROR(__xludf.DUMMYFUNCTION("""COMPUTED_VALUE"""),"Fromunda Frauds")</f>
        <v>Fromunda Frauds</v>
      </c>
      <c r="D14" s="88" t="str">
        <f>IFERROR(__xludf.DUMMYFUNCTION("""COMPUTED_VALUE"""),"Battle Masters")</f>
        <v>Battle Masters</v>
      </c>
      <c r="E14" s="88" t="str">
        <f>IFERROR(__xludf.DUMMYFUNCTION("""COMPUTED_VALUE"""),"Andromeda")</f>
        <v>Andromeda</v>
      </c>
      <c r="F14" s="88" t="str">
        <f>IFERROR(__xludf.DUMMYFUNCTION("""COMPUTED_VALUE"""),"Spectres")</f>
        <v>Spectres</v>
      </c>
      <c r="G14" s="88" t="str">
        <f>IFERROR(__xludf.DUMMYFUNCTION("""COMPUTED_VALUE"""),"Heinous Henchmen")</f>
        <v>Heinous Henchmen</v>
      </c>
      <c r="H14" s="88" t="str">
        <f>IFERROR(__xludf.DUMMYFUNCTION("""COMPUTED_VALUE"""),"Kawaii")</f>
        <v>Kawaii</v>
      </c>
      <c r="I14" s="59">
        <f>IFERROR(__xludf.DUMMYFUNCTION("""COMPUTED_VALUE"""),45924.0)</f>
        <v>45924</v>
      </c>
      <c r="J14" s="73"/>
    </row>
    <row r="15">
      <c r="A15" s="73"/>
      <c r="B15" s="55" t="str">
        <f>IFERROR(__xludf.DUMMYFUNCTION("""COMPUTED_VALUE"""),"Match Day 6")</f>
        <v>Match Day 6</v>
      </c>
      <c r="C15" s="87" t="str">
        <f>IFERROR(__xludf.DUMMYFUNCTION("""COMPUTED_VALUE"""),"Spectres")</f>
        <v>Spectres</v>
      </c>
      <c r="D15" s="88" t="str">
        <f>IFERROR(__xludf.DUMMYFUNCTION("""COMPUTED_VALUE"""),"Fromunda Frauds")</f>
        <v>Fromunda Frauds</v>
      </c>
      <c r="E15" s="88" t="str">
        <f>IFERROR(__xludf.DUMMYFUNCTION("""COMPUTED_VALUE"""),"Kawaii")</f>
        <v>Kawaii</v>
      </c>
      <c r="F15" s="88" t="str">
        <f>IFERROR(__xludf.DUMMYFUNCTION("""COMPUTED_VALUE"""),"Battle Masters")</f>
        <v>Battle Masters</v>
      </c>
      <c r="G15" s="88" t="str">
        <f>IFERROR(__xludf.DUMMYFUNCTION("""COMPUTED_VALUE"""),"Andromeda")</f>
        <v>Andromeda</v>
      </c>
      <c r="H15" s="88" t="str">
        <f>IFERROR(__xludf.DUMMYFUNCTION("""COMPUTED_VALUE"""),"Heinous Henchmen")</f>
        <v>Heinous Henchmen</v>
      </c>
      <c r="I15" s="59">
        <f>IFERROR(__xludf.DUMMYFUNCTION("""COMPUTED_VALUE"""),45929.0)</f>
        <v>45929</v>
      </c>
      <c r="J15" s="73"/>
    </row>
    <row r="16">
      <c r="A16" s="73"/>
      <c r="B16" s="55" t="str">
        <f>IFERROR(__xludf.DUMMYFUNCTION("""COMPUTED_VALUE"""),"Match Day 7")</f>
        <v>Match Day 7</v>
      </c>
      <c r="C16" s="87" t="str">
        <f>IFERROR(__xludf.DUMMYFUNCTION("""COMPUTED_VALUE"""),"Lemurs")</f>
        <v>Lemurs</v>
      </c>
      <c r="D16" s="88" t="str">
        <f>IFERROR(__xludf.DUMMYFUNCTION("""COMPUTED_VALUE"""),"Helicoprions")</f>
        <v>Helicoprions</v>
      </c>
      <c r="E16" s="88" t="str">
        <f>IFERROR(__xludf.DUMMYFUNCTION("""COMPUTED_VALUE"""),"Care Bears")</f>
        <v>Care Bears</v>
      </c>
      <c r="F16" s="88" t="str">
        <f>IFERROR(__xludf.DUMMYFUNCTION("""COMPUTED_VALUE"""),"Reapers")</f>
        <v>Reapers</v>
      </c>
      <c r="G16" s="88" t="str">
        <f>IFERROR(__xludf.DUMMYFUNCTION("""COMPUTED_VALUE"""),"Permafrost")</f>
        <v>Permafrost</v>
      </c>
      <c r="H16" s="88" t="str">
        <f>IFERROR(__xludf.DUMMYFUNCTION("""COMPUTED_VALUE"""),"Oblivion")</f>
        <v>Oblivion</v>
      </c>
      <c r="I16" s="59">
        <f>IFERROR(__xludf.DUMMYFUNCTION("""COMPUTED_VALUE"""),45931.0)</f>
        <v>45931</v>
      </c>
      <c r="J16" s="73"/>
    </row>
    <row r="17">
      <c r="A17" s="73"/>
      <c r="B17" s="55" t="str">
        <f>IFERROR(__xludf.DUMMYFUNCTION("""COMPUTED_VALUE"""),"Match Day 8")</f>
        <v>Match Day 8</v>
      </c>
      <c r="C17" s="87" t="str">
        <f>IFERROR(__xludf.DUMMYFUNCTION("""COMPUTED_VALUE"""),"Oblivion")</f>
        <v>Oblivion</v>
      </c>
      <c r="D17" s="88" t="str">
        <f>IFERROR(__xludf.DUMMYFUNCTION("""COMPUTED_VALUE"""),"Care Bears")</f>
        <v>Care Bears</v>
      </c>
      <c r="E17" s="88" t="str">
        <f>IFERROR(__xludf.DUMMYFUNCTION("""COMPUTED_VALUE"""),"Reapers")</f>
        <v>Reapers</v>
      </c>
      <c r="F17" s="88" t="str">
        <f>IFERROR(__xludf.DUMMYFUNCTION("""COMPUTED_VALUE"""),"Helicoprions")</f>
        <v>Helicoprions</v>
      </c>
      <c r="G17" s="88" t="str">
        <f>IFERROR(__xludf.DUMMYFUNCTION("""COMPUTED_VALUE"""),"Lemurs")</f>
        <v>Lemurs</v>
      </c>
      <c r="H17" s="88" t="str">
        <f>IFERROR(__xludf.DUMMYFUNCTION("""COMPUTED_VALUE"""),"Permafrost")</f>
        <v>Permafrost</v>
      </c>
      <c r="I17" s="59">
        <f>IFERROR(__xludf.DUMMYFUNCTION("""COMPUTED_VALUE"""),45936.0)</f>
        <v>45936</v>
      </c>
      <c r="J17" s="73"/>
    </row>
    <row r="18">
      <c r="A18" s="73"/>
      <c r="B18" s="67" t="str">
        <f>IFERROR(__xludf.DUMMYFUNCTION("""COMPUTED_VALUE"""),"Match Day 9")</f>
        <v>Match Day 9</v>
      </c>
      <c r="C18" s="87" t="str">
        <f>IFERROR(__xludf.DUMMYFUNCTION("""COMPUTED_VALUE"""),"Reapers")</f>
        <v>Reapers</v>
      </c>
      <c r="D18" s="88" t="str">
        <f>IFERROR(__xludf.DUMMYFUNCTION("""COMPUTED_VALUE"""),"Permafrost")</f>
        <v>Permafrost</v>
      </c>
      <c r="E18" s="88" t="str">
        <f>IFERROR(__xludf.DUMMYFUNCTION("""COMPUTED_VALUE"""),"Lemurs")</f>
        <v>Lemurs</v>
      </c>
      <c r="F18" s="88" t="str">
        <f>IFERROR(__xludf.DUMMYFUNCTION("""COMPUTED_VALUE"""),"Care Bears")</f>
        <v>Care Bears</v>
      </c>
      <c r="G18" s="88" t="str">
        <f>IFERROR(__xludf.DUMMYFUNCTION("""COMPUTED_VALUE"""),"Oblivion")</f>
        <v>Oblivion</v>
      </c>
      <c r="H18" s="88" t="str">
        <f>IFERROR(__xludf.DUMMYFUNCTION("""COMPUTED_VALUE"""),"Helicoprions")</f>
        <v>Helicoprions</v>
      </c>
      <c r="I18" s="59">
        <f>IFERROR(__xludf.DUMMYFUNCTION("""COMPUTED_VALUE"""),45938.0)</f>
        <v>45938</v>
      </c>
      <c r="J18" s="73"/>
    </row>
    <row r="19">
      <c r="A19" s="73"/>
      <c r="B19" s="55" t="str">
        <f>IFERROR(__xludf.DUMMYFUNCTION("""COMPUTED_VALUE"""),"Match Day 10")</f>
        <v>Match Day 10</v>
      </c>
      <c r="C19" s="87" t="str">
        <f>IFERROR(__xludf.DUMMYFUNCTION("""COMPUTED_VALUE"""),"Heinous Henchmen")</f>
        <v>Heinous Henchmen</v>
      </c>
      <c r="D19" s="88" t="str">
        <f>IFERROR(__xludf.DUMMYFUNCTION("""COMPUTED_VALUE"""),"Andromeda")</f>
        <v>Andromeda</v>
      </c>
      <c r="E19" s="88" t="str">
        <f>IFERROR(__xludf.DUMMYFUNCTION("""COMPUTED_VALUE"""),"Fromunda Frauds")</f>
        <v>Fromunda Frauds</v>
      </c>
      <c r="F19" s="88" t="str">
        <f>IFERROR(__xludf.DUMMYFUNCTION("""COMPUTED_VALUE"""),"Kawaii")</f>
        <v>Kawaii</v>
      </c>
      <c r="G19" s="88" t="str">
        <f>IFERROR(__xludf.DUMMYFUNCTION("""COMPUTED_VALUE"""),"Spectres")</f>
        <v>Spectres</v>
      </c>
      <c r="H19" s="88" t="str">
        <f>IFERROR(__xludf.DUMMYFUNCTION("""COMPUTED_VALUE"""),"Battle Masters")</f>
        <v>Battle Masters</v>
      </c>
      <c r="I19" s="59">
        <f>IFERROR(__xludf.DUMMYFUNCTION("""COMPUTED_VALUE"""),45945.0)</f>
        <v>45945</v>
      </c>
      <c r="J19" s="73"/>
    </row>
    <row r="20">
      <c r="A20" s="73"/>
      <c r="B20" s="55" t="str">
        <f>IFERROR(__xludf.DUMMYFUNCTION("""COMPUTED_VALUE"""),"Match Day 11")</f>
        <v>Match Day 11</v>
      </c>
      <c r="C20" s="87" t="str">
        <f>IFERROR(__xludf.DUMMYFUNCTION("""COMPUTED_VALUE"""),"Kawaii")</f>
        <v>Kawaii</v>
      </c>
      <c r="D20" s="88" t="str">
        <f>IFERROR(__xludf.DUMMYFUNCTION("""COMPUTED_VALUE"""),"Heinous Henchmen")</f>
        <v>Heinous Henchmen</v>
      </c>
      <c r="E20" s="88" t="str">
        <f>IFERROR(__xludf.DUMMYFUNCTION("""COMPUTED_VALUE"""),"Spectres")</f>
        <v>Spectres</v>
      </c>
      <c r="F20" s="88" t="str">
        <f>IFERROR(__xludf.DUMMYFUNCTION("""COMPUTED_VALUE"""),"Fromunda Frauds")</f>
        <v>Fromunda Frauds</v>
      </c>
      <c r="G20" s="88" t="str">
        <f>IFERROR(__xludf.DUMMYFUNCTION("""COMPUTED_VALUE"""),"Battle Masters")</f>
        <v>Battle Masters</v>
      </c>
      <c r="H20" s="88" t="str">
        <f>IFERROR(__xludf.DUMMYFUNCTION("""COMPUTED_VALUE"""),"Andromeda")</f>
        <v>Andromeda</v>
      </c>
      <c r="I20" s="59">
        <f>IFERROR(__xludf.DUMMYFUNCTION("""COMPUTED_VALUE"""),45950.0)</f>
        <v>45950</v>
      </c>
      <c r="J20" s="73"/>
    </row>
    <row r="21">
      <c r="A21" s="73"/>
      <c r="B21" s="68" t="str">
        <f>IFERROR(__xludf.DUMMYFUNCTION("""COMPUTED_VALUE"""),"Match Day 12")</f>
        <v>Match Day 12</v>
      </c>
      <c r="C21" s="87" t="str">
        <f>IFERROR(__xludf.DUMMYFUNCTION("""COMPUTED_VALUE"""),"Permafrost")</f>
        <v>Permafrost</v>
      </c>
      <c r="D21" s="88" t="str">
        <f>IFERROR(__xludf.DUMMYFUNCTION("""COMPUTED_VALUE"""),"Oblivion")</f>
        <v>Oblivion</v>
      </c>
      <c r="E21" s="88" t="str">
        <f>IFERROR(__xludf.DUMMYFUNCTION("""COMPUTED_VALUE"""),"Helicoprions")</f>
        <v>Helicoprions</v>
      </c>
      <c r="F21" s="88" t="str">
        <f>IFERROR(__xludf.DUMMYFUNCTION("""COMPUTED_VALUE"""),"Lemurs")</f>
        <v>Lemurs</v>
      </c>
      <c r="G21" s="88" t="str">
        <f>IFERROR(__xludf.DUMMYFUNCTION("""COMPUTED_VALUE"""),"Reapers")</f>
        <v>Reapers</v>
      </c>
      <c r="H21" s="88" t="str">
        <f>IFERROR(__xludf.DUMMYFUNCTION("""COMPUTED_VALUE"""),"Care Bears")</f>
        <v>Care Bears</v>
      </c>
      <c r="I21" s="59">
        <f>IFERROR(__xludf.DUMMYFUNCTION("""COMPUTED_VALUE"""),45952.0)</f>
        <v>45952</v>
      </c>
      <c r="J21" s="73"/>
    </row>
    <row r="22">
      <c r="A22" s="73"/>
      <c r="B22" s="68" t="str">
        <f>IFERROR(__xludf.DUMMYFUNCTION("""COMPUTED_VALUE"""),"Match Day 13")</f>
        <v>Match Day 13</v>
      </c>
      <c r="C22" s="87" t="str">
        <f>IFERROR(__xludf.DUMMYFUNCTION("""COMPUTED_VALUE"""),"Spectres")</f>
        <v>Spectres</v>
      </c>
      <c r="D22" s="88" t="str">
        <f>IFERROR(__xludf.DUMMYFUNCTION("""COMPUTED_VALUE"""),"Fromunda Frauds")</f>
        <v>Fromunda Frauds</v>
      </c>
      <c r="E22" s="88" t="str">
        <f>IFERROR(__xludf.DUMMYFUNCTION("""COMPUTED_VALUE"""),"Kawaii")</f>
        <v>Kawaii</v>
      </c>
      <c r="F22" s="88" t="str">
        <f>IFERROR(__xludf.DUMMYFUNCTION("""COMPUTED_VALUE"""),"Battle Masters")</f>
        <v>Battle Masters</v>
      </c>
      <c r="G22" s="88" t="str">
        <f>IFERROR(__xludf.DUMMYFUNCTION("""COMPUTED_VALUE"""),"Andromeda")</f>
        <v>Andromeda</v>
      </c>
      <c r="H22" s="88" t="str">
        <f>IFERROR(__xludf.DUMMYFUNCTION("""COMPUTED_VALUE"""),"Heinous Henchmen")</f>
        <v>Heinous Henchmen</v>
      </c>
      <c r="I22" s="59">
        <f>IFERROR(__xludf.DUMMYFUNCTION("""COMPUTED_VALUE"""),45957.0)</f>
        <v>45957</v>
      </c>
      <c r="J22" s="73"/>
    </row>
    <row r="23">
      <c r="A23" s="73"/>
      <c r="B23" s="55" t="str">
        <f>IFERROR(__xludf.DUMMYFUNCTION("""COMPUTED_VALUE"""),"Match Day 14")</f>
        <v>Match Day 14</v>
      </c>
      <c r="C23" s="87" t="str">
        <f>IFERROR(__xludf.DUMMYFUNCTION("""COMPUTED_VALUE"""),"Reapers")</f>
        <v>Reapers</v>
      </c>
      <c r="D23" s="88" t="str">
        <f>IFERROR(__xludf.DUMMYFUNCTION("""COMPUTED_VALUE"""),"Permafrost")</f>
        <v>Permafrost</v>
      </c>
      <c r="E23" s="88" t="str">
        <f>IFERROR(__xludf.DUMMYFUNCTION("""COMPUTED_VALUE"""),"Lemurs")</f>
        <v>Lemurs</v>
      </c>
      <c r="F23" s="88" t="str">
        <f>IFERROR(__xludf.DUMMYFUNCTION("""COMPUTED_VALUE"""),"Care Bears")</f>
        <v>Care Bears</v>
      </c>
      <c r="G23" s="88" t="str">
        <f>IFERROR(__xludf.DUMMYFUNCTION("""COMPUTED_VALUE"""),"Oblivion")</f>
        <v>Oblivion</v>
      </c>
      <c r="H23" s="88" t="str">
        <f>IFERROR(__xludf.DUMMYFUNCTION("""COMPUTED_VALUE"""),"Helicoprions")</f>
        <v>Helicoprions</v>
      </c>
      <c r="I23" s="59">
        <f>IFERROR(__xludf.DUMMYFUNCTION("""COMPUTED_VALUE"""),45959.0)</f>
        <v>45959</v>
      </c>
      <c r="J23" s="73"/>
    </row>
    <row r="24">
      <c r="A24" s="73"/>
      <c r="B24" s="55" t="str">
        <f>IFERROR(__xludf.DUMMYFUNCTION("""COMPUTED_VALUE"""),"Match Day 15")</f>
        <v>Match Day 15</v>
      </c>
      <c r="C24" s="89" t="str">
        <f>IFERROR(__xludf.DUMMYFUNCTION("""COMPUTED_VALUE"""),"Quarterfinals (10:00 PM ET)")</f>
        <v>Quarterfinals (10:00 PM ET)</v>
      </c>
      <c r="D24" s="27"/>
      <c r="E24" s="27"/>
      <c r="F24" s="27"/>
      <c r="G24" s="27"/>
      <c r="H24" s="90"/>
      <c r="I24" s="59">
        <f>IFERROR(__xludf.DUMMYFUNCTION("""COMPUTED_VALUE"""),45964.0)</f>
        <v>45964</v>
      </c>
      <c r="J24" s="73"/>
    </row>
    <row r="25">
      <c r="A25" s="73"/>
      <c r="B25" s="55" t="str">
        <f>IFERROR(__xludf.DUMMYFUNCTION("""COMPUTED_VALUE"""),"Match Day 16")</f>
        <v>Match Day 16</v>
      </c>
      <c r="C25" s="89" t="str">
        <f>IFERROR(__xludf.DUMMYFUNCTION("""COMPUTED_VALUE"""),"Semifinals (10:00 PM ET)")</f>
        <v>Semifinals (10:00 PM ET)</v>
      </c>
      <c r="D25" s="27"/>
      <c r="E25" s="27"/>
      <c r="F25" s="27"/>
      <c r="G25" s="27"/>
      <c r="H25" s="90"/>
      <c r="I25" s="59">
        <f>IFERROR(__xludf.DUMMYFUNCTION("""COMPUTED_VALUE"""),45966.0)</f>
        <v>45966</v>
      </c>
      <c r="J25" s="73"/>
    </row>
    <row r="26">
      <c r="A26" s="73"/>
      <c r="B26" s="55" t="str">
        <f>IFERROR(__xludf.DUMMYFUNCTION("""COMPUTED_VALUE"""),"Match Day 17")</f>
        <v>Match Day 17</v>
      </c>
      <c r="C26" s="91" t="str">
        <f>IFERROR(__xludf.DUMMYFUNCTION("""COMPUTED_VALUE"""),"Finals (10:30PM ET)")</f>
        <v>Finals (10:30PM ET)</v>
      </c>
      <c r="D26" s="19"/>
      <c r="E26" s="19"/>
      <c r="F26" s="19"/>
      <c r="G26" s="19"/>
      <c r="H26" s="92"/>
      <c r="I26" s="59">
        <f>IFERROR(__xludf.DUMMYFUNCTION("""COMPUTED_VALUE"""),45971.0)</f>
        <v>45971</v>
      </c>
      <c r="J26" s="73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</row>
    <row r="28">
      <c r="A28" s="73"/>
      <c r="B28" s="48" t="str">
        <f>IFERROR(__xludf.DUMMYFUNCTION("""COMPUTED_VALUE"""),"Preseason")</f>
        <v>Preseason</v>
      </c>
      <c r="C28" s="73"/>
      <c r="D28" s="73"/>
      <c r="E28" s="73"/>
      <c r="F28" s="73"/>
      <c r="G28" s="73"/>
      <c r="H28" s="73"/>
      <c r="I28" s="77" t="str">
        <f>IFERROR(__xludf.DUMMYFUNCTION("""COMPUTED_VALUE"""),"Preseason")</f>
        <v>Preseason</v>
      </c>
      <c r="J28" s="73"/>
    </row>
    <row r="29">
      <c r="A29" s="73"/>
      <c r="B29" s="78" t="str">
        <f>IFERROR(__xludf.DUMMYFUNCTION("""COMPUTED_VALUE"""),"In Conference")</f>
        <v>In Conference</v>
      </c>
      <c r="C29" s="73"/>
      <c r="I29" s="78" t="str">
        <f>IFERROR(__xludf.DUMMYFUNCTION("""COMPUTED_VALUE"""),"In Conference")</f>
        <v>In Conference</v>
      </c>
      <c r="J29" s="73"/>
    </row>
    <row r="30">
      <c r="A30" s="73"/>
      <c r="B30" s="79" t="str">
        <f>IFERROR(__xludf.DUMMYFUNCTION("""COMPUTED_VALUE"""),"Out of Conference")</f>
        <v>Out of Conference</v>
      </c>
      <c r="I30" s="79" t="str">
        <f>IFERROR(__xludf.DUMMYFUNCTION("""COMPUTED_VALUE"""),"Out of Conference")</f>
        <v>Out of Conference</v>
      </c>
      <c r="J30" s="73"/>
    </row>
    <row r="31">
      <c r="A31" s="73"/>
      <c r="B31" s="80" t="str">
        <f>IFERROR(__xludf.DUMMYFUNCTION("""COMPUTED_VALUE"""),"Playoffs")</f>
        <v>Playoffs</v>
      </c>
      <c r="C31" s="81" t="str">
        <f>IFERROR(__xludf.DUMMYFUNCTION("""COMPUTED_VALUE"""),"Spectres")</f>
        <v>Spectres</v>
      </c>
      <c r="D31" s="81" t="str">
        <f>IFERROR(__xludf.DUMMYFUNCTION("""COMPUTED_VALUE"""),"Fromunda Frauds")</f>
        <v>Fromunda Frauds</v>
      </c>
      <c r="E31" s="81" t="str">
        <f>IFERROR(__xludf.DUMMYFUNCTION("""COMPUTED_VALUE"""),"Heinous Henchmen")</f>
        <v>Heinous Henchmen</v>
      </c>
      <c r="F31" s="81" t="str">
        <f>IFERROR(__xludf.DUMMYFUNCTION("""COMPUTED_VALUE"""),"Battle Masters")</f>
        <v>Battle Masters</v>
      </c>
      <c r="G31" s="81" t="str">
        <f>IFERROR(__xludf.DUMMYFUNCTION("""COMPUTED_VALUE"""),"Kawaii")</f>
        <v>Kawaii</v>
      </c>
      <c r="H31" s="81" t="str">
        <f>IFERROR(__xludf.DUMMYFUNCTION("""COMPUTED_VALUE"""),"Andromeda")</f>
        <v>Andromeda</v>
      </c>
      <c r="I31" s="80" t="str">
        <f>IFERROR(__xludf.DUMMYFUNCTION("""COMPUTED_VALUE"""),"Playoffs")</f>
        <v>Playoffs</v>
      </c>
      <c r="J31" s="73"/>
    </row>
    <row r="32">
      <c r="A32" s="73"/>
      <c r="B32" s="55" t="str">
        <f>IFERROR(__xludf.DUMMYFUNCTION("""COMPUTED_VALUE"""),"Preseason 1")</f>
        <v>Preseason 1</v>
      </c>
      <c r="C32" s="82" t="str">
        <f>IFERROR(__xludf.DUMMYFUNCTION("""COMPUTED_VALUE"""),"Battle Masters")</f>
        <v>Battle Masters</v>
      </c>
      <c r="D32" s="83" t="str">
        <f>IFERROR(__xludf.DUMMYFUNCTION("""COMPUTED_VALUE"""),"Kawaii")</f>
        <v>Kawaii</v>
      </c>
      <c r="E32" s="83" t="str">
        <f>IFERROR(__xludf.DUMMYFUNCTION("""COMPUTED_VALUE"""),"Andromeda")</f>
        <v>Andromeda</v>
      </c>
      <c r="F32" s="83" t="str">
        <f>IFERROR(__xludf.DUMMYFUNCTION("""COMPUTED_VALUE"""),"Spectres")</f>
        <v>Spectres</v>
      </c>
      <c r="G32" s="83" t="str">
        <f>IFERROR(__xludf.DUMMYFUNCTION("""COMPUTED_VALUE"""),"Fromunda Frauds")</f>
        <v>Fromunda Frauds</v>
      </c>
      <c r="H32" s="83" t="str">
        <f>IFERROR(__xludf.DUMMYFUNCTION("""COMPUTED_VALUE"""),"Heinous Henchmen")</f>
        <v>Heinous Henchmen</v>
      </c>
      <c r="I32" s="59">
        <f>IFERROR(__xludf.DUMMYFUNCTION("""COMPUTED_VALUE"""),45896.0)</f>
        <v>45896</v>
      </c>
      <c r="J32" s="84"/>
    </row>
    <row r="33">
      <c r="A33" s="73"/>
      <c r="B33" s="55" t="str">
        <f>IFERROR(__xludf.DUMMYFUNCTION("""COMPUTED_VALUE"""),"Preseason 2")</f>
        <v>Preseason 2</v>
      </c>
      <c r="C33" s="82" t="str">
        <f>IFERROR(__xludf.DUMMYFUNCTION("""COMPUTED_VALUE"""),"Helicoprions")</f>
        <v>Helicoprions</v>
      </c>
      <c r="D33" s="83" t="str">
        <f>IFERROR(__xludf.DUMMYFUNCTION("""COMPUTED_VALUE"""),"Lemurs")</f>
        <v>Lemurs</v>
      </c>
      <c r="E33" s="83" t="str">
        <f>IFERROR(__xludf.DUMMYFUNCTION("""COMPUTED_VALUE"""),"Reapers")</f>
        <v>Reapers</v>
      </c>
      <c r="F33" s="83" t="str">
        <f>IFERROR(__xludf.DUMMYFUNCTION("""COMPUTED_VALUE"""),"Oblivion")</f>
        <v>Oblivion</v>
      </c>
      <c r="G33" s="83" t="str">
        <f>IFERROR(__xludf.DUMMYFUNCTION("""COMPUTED_VALUE"""),"Permafrost")</f>
        <v>Permafrost</v>
      </c>
      <c r="H33" s="83" t="str">
        <f>IFERROR(__xludf.DUMMYFUNCTION("""COMPUTED_VALUE"""),"Care Bears")</f>
        <v>Care Bears</v>
      </c>
      <c r="I33" s="59">
        <f>IFERROR(__xludf.DUMMYFUNCTION("""COMPUTED_VALUE"""),45903.0)</f>
        <v>45903</v>
      </c>
      <c r="J33" s="84"/>
    </row>
    <row r="34">
      <c r="A34" s="73"/>
      <c r="B34" s="55" t="str">
        <f>IFERROR(__xludf.DUMMYFUNCTION("""COMPUTED_VALUE"""),"Preseason 3")</f>
        <v>Preseason 3</v>
      </c>
      <c r="C34" s="82" t="str">
        <f>IFERROR(__xludf.DUMMYFUNCTION("""COMPUTED_VALUE"""),"Andromeda")</f>
        <v>Andromeda</v>
      </c>
      <c r="D34" s="83" t="str">
        <f>IFERROR(__xludf.DUMMYFUNCTION("""COMPUTED_VALUE"""),"Heinous Henchmen")</f>
        <v>Heinous Henchmen</v>
      </c>
      <c r="E34" s="83" t="str">
        <f>IFERROR(__xludf.DUMMYFUNCTION("""COMPUTED_VALUE"""),"Fromunda Frauds")</f>
        <v>Fromunda Frauds</v>
      </c>
      <c r="F34" s="83" t="str">
        <f>IFERROR(__xludf.DUMMYFUNCTION("""COMPUTED_VALUE"""),"Kawaii")</f>
        <v>Kawaii</v>
      </c>
      <c r="G34" s="83" t="str">
        <f>IFERROR(__xludf.DUMMYFUNCTION("""COMPUTED_VALUE"""),"Battle Masters")</f>
        <v>Battle Masters</v>
      </c>
      <c r="H34" s="83" t="str">
        <f>IFERROR(__xludf.DUMMYFUNCTION("""COMPUTED_VALUE"""),"Spectres")</f>
        <v>Spectres</v>
      </c>
      <c r="I34" s="59">
        <f>IFERROR(__xludf.DUMMYFUNCTION("""COMPUTED_VALUE"""),45908.0)</f>
        <v>45908</v>
      </c>
      <c r="J34" s="84"/>
    </row>
    <row r="35">
      <c r="A35" s="73"/>
      <c r="B35" s="55" t="str">
        <f>IFERROR(__xludf.DUMMYFUNCTION("""COMPUTED_VALUE"""),"Match Day 1")</f>
        <v>Match Day 1</v>
      </c>
      <c r="C35" s="85" t="str">
        <f>IFERROR(__xludf.DUMMYFUNCTION("""COMPUTED_VALUE"""),"Reapers")</f>
        <v>Reapers</v>
      </c>
      <c r="D35" s="86" t="str">
        <f>IFERROR(__xludf.DUMMYFUNCTION("""COMPUTED_VALUE"""),"Care Bears")</f>
        <v>Care Bears</v>
      </c>
      <c r="E35" s="86" t="str">
        <f>IFERROR(__xludf.DUMMYFUNCTION("""COMPUTED_VALUE"""),"Oblivion")</f>
        <v>Oblivion</v>
      </c>
      <c r="F35" s="86" t="str">
        <f>IFERROR(__xludf.DUMMYFUNCTION("""COMPUTED_VALUE"""),"Permafrost")</f>
        <v>Permafrost</v>
      </c>
      <c r="G35" s="86" t="str">
        <f>IFERROR(__xludf.DUMMYFUNCTION("""COMPUTED_VALUE"""),"Lemurs")</f>
        <v>Lemurs</v>
      </c>
      <c r="H35" s="86" t="str">
        <f>IFERROR(__xludf.DUMMYFUNCTION("""COMPUTED_VALUE"""),"Helicoprions")</f>
        <v>Helicoprions</v>
      </c>
      <c r="I35" s="59">
        <f>IFERROR(__xludf.DUMMYFUNCTION("""COMPUTED_VALUE"""),45910.0)</f>
        <v>45910</v>
      </c>
      <c r="J35" s="84"/>
    </row>
    <row r="36">
      <c r="A36" s="73"/>
      <c r="B36" s="55" t="str">
        <f>IFERROR(__xludf.DUMMYFUNCTION("""COMPUTED_VALUE"""),"Match Day 2")</f>
        <v>Match Day 2</v>
      </c>
      <c r="C36" s="87" t="str">
        <f>IFERROR(__xludf.DUMMYFUNCTION("""COMPUTED_VALUE"""),"Lemurs")</f>
        <v>Lemurs</v>
      </c>
      <c r="D36" s="88" t="str">
        <f>IFERROR(__xludf.DUMMYFUNCTION("""COMPUTED_VALUE"""),"Reapers")</f>
        <v>Reapers</v>
      </c>
      <c r="E36" s="88" t="str">
        <f>IFERROR(__xludf.DUMMYFUNCTION("""COMPUTED_VALUE"""),"Permafrost")</f>
        <v>Permafrost</v>
      </c>
      <c r="F36" s="88" t="str">
        <f>IFERROR(__xludf.DUMMYFUNCTION("""COMPUTED_VALUE"""),"Helicoprions")</f>
        <v>Helicoprions</v>
      </c>
      <c r="G36" s="88" t="str">
        <f>IFERROR(__xludf.DUMMYFUNCTION("""COMPUTED_VALUE"""),"Care Bears")</f>
        <v>Care Bears</v>
      </c>
      <c r="H36" s="88" t="str">
        <f>IFERROR(__xludf.DUMMYFUNCTION("""COMPUTED_VALUE"""),"Oblivion")</f>
        <v>Oblivion</v>
      </c>
      <c r="I36" s="59">
        <f>IFERROR(__xludf.DUMMYFUNCTION("""COMPUTED_VALUE"""),45915.0)</f>
        <v>45915</v>
      </c>
      <c r="J36" s="73"/>
    </row>
    <row r="37">
      <c r="A37" s="73"/>
      <c r="B37" s="55" t="str">
        <f>IFERROR(__xludf.DUMMYFUNCTION("""COMPUTED_VALUE"""),"Match Day 3")</f>
        <v>Match Day 3</v>
      </c>
      <c r="C37" s="87" t="str">
        <f>IFERROR(__xludf.DUMMYFUNCTION("""COMPUTED_VALUE"""),"Heinous Henchmen")</f>
        <v>Heinous Henchmen</v>
      </c>
      <c r="D37" s="88" t="str">
        <f>IFERROR(__xludf.DUMMYFUNCTION("""COMPUTED_VALUE"""),"Battle Masters")</f>
        <v>Battle Masters</v>
      </c>
      <c r="E37" s="88" t="str">
        <f>IFERROR(__xludf.DUMMYFUNCTION("""COMPUTED_VALUE"""),"Spectres")</f>
        <v>Spectres</v>
      </c>
      <c r="F37" s="88" t="str">
        <f>IFERROR(__xludf.DUMMYFUNCTION("""COMPUTED_VALUE"""),"Fromunda Frauds")</f>
        <v>Fromunda Frauds</v>
      </c>
      <c r="G37" s="88" t="str">
        <f>IFERROR(__xludf.DUMMYFUNCTION("""COMPUTED_VALUE"""),"Andromeda")</f>
        <v>Andromeda</v>
      </c>
      <c r="H37" s="88" t="str">
        <f>IFERROR(__xludf.DUMMYFUNCTION("""COMPUTED_VALUE"""),"Kawaii")</f>
        <v>Kawaii</v>
      </c>
      <c r="I37" s="59">
        <f>IFERROR(__xludf.DUMMYFUNCTION("""COMPUTED_VALUE"""),45917.0)</f>
        <v>45917</v>
      </c>
      <c r="J37" s="73"/>
    </row>
    <row r="38">
      <c r="A38" s="73"/>
      <c r="B38" s="55" t="str">
        <f>IFERROR(__xludf.DUMMYFUNCTION("""COMPUTED_VALUE"""),"Match Day 4")</f>
        <v>Match Day 4</v>
      </c>
      <c r="C38" s="87" t="str">
        <f>IFERROR(__xludf.DUMMYFUNCTION("""COMPUTED_VALUE"""),"Kawaii")</f>
        <v>Kawaii</v>
      </c>
      <c r="D38" s="88" t="str">
        <f>IFERROR(__xludf.DUMMYFUNCTION("""COMPUTED_VALUE"""),"Andromeda")</f>
        <v>Andromeda</v>
      </c>
      <c r="E38" s="88" t="str">
        <f>IFERROR(__xludf.DUMMYFUNCTION("""COMPUTED_VALUE"""),"Battle Masters")</f>
        <v>Battle Masters</v>
      </c>
      <c r="F38" s="88" t="str">
        <f>IFERROR(__xludf.DUMMYFUNCTION("""COMPUTED_VALUE"""),"Heinous Henchmen")</f>
        <v>Heinous Henchmen</v>
      </c>
      <c r="G38" s="88" t="str">
        <f>IFERROR(__xludf.DUMMYFUNCTION("""COMPUTED_VALUE"""),"Spectres")</f>
        <v>Spectres</v>
      </c>
      <c r="H38" s="88" t="str">
        <f>IFERROR(__xludf.DUMMYFUNCTION("""COMPUTED_VALUE"""),"Fromunda Frauds")</f>
        <v>Fromunda Frauds</v>
      </c>
      <c r="I38" s="59">
        <f>IFERROR(__xludf.DUMMYFUNCTION("""COMPUTED_VALUE"""),45922.0)</f>
        <v>45922</v>
      </c>
      <c r="J38" s="73"/>
    </row>
    <row r="39">
      <c r="A39" s="73"/>
      <c r="B39" s="55" t="str">
        <f>IFERROR(__xludf.DUMMYFUNCTION("""COMPUTED_VALUE"""),"Match Day 5")</f>
        <v>Match Day 5</v>
      </c>
      <c r="C39" s="87" t="str">
        <f>IFERROR(__xludf.DUMMYFUNCTION("""COMPUTED_VALUE"""),"Oblivion")</f>
        <v>Oblivion</v>
      </c>
      <c r="D39" s="88" t="str">
        <f>IFERROR(__xludf.DUMMYFUNCTION("""COMPUTED_VALUE"""),"Helicoprions")</f>
        <v>Helicoprions</v>
      </c>
      <c r="E39" s="88" t="str">
        <f>IFERROR(__xludf.DUMMYFUNCTION("""COMPUTED_VALUE"""),"Care Bears")</f>
        <v>Care Bears</v>
      </c>
      <c r="F39" s="88" t="str">
        <f>IFERROR(__xludf.DUMMYFUNCTION("""COMPUTED_VALUE"""),"Lemurs")</f>
        <v>Lemurs</v>
      </c>
      <c r="G39" s="88" t="str">
        <f>IFERROR(__xludf.DUMMYFUNCTION("""COMPUTED_VALUE"""),"Reapers")</f>
        <v>Reapers</v>
      </c>
      <c r="H39" s="88" t="str">
        <f>IFERROR(__xludf.DUMMYFUNCTION("""COMPUTED_VALUE"""),"Permafrost")</f>
        <v>Permafrost</v>
      </c>
      <c r="I39" s="59">
        <f>IFERROR(__xludf.DUMMYFUNCTION("""COMPUTED_VALUE"""),45924.0)</f>
        <v>45924</v>
      </c>
      <c r="J39" s="73"/>
    </row>
    <row r="40">
      <c r="A40" s="73"/>
      <c r="B40" s="55" t="str">
        <f>IFERROR(__xludf.DUMMYFUNCTION("""COMPUTED_VALUE"""),"Match Day 6")</f>
        <v>Match Day 6</v>
      </c>
      <c r="C40" s="87" t="str">
        <f>IFERROR(__xludf.DUMMYFUNCTION("""COMPUTED_VALUE"""),"Helicoprions")</f>
        <v>Helicoprions</v>
      </c>
      <c r="D40" s="88" t="str">
        <f>IFERROR(__xludf.DUMMYFUNCTION("""COMPUTED_VALUE"""),"Lemurs")</f>
        <v>Lemurs</v>
      </c>
      <c r="E40" s="88" t="str">
        <f>IFERROR(__xludf.DUMMYFUNCTION("""COMPUTED_VALUE"""),"Reapers")</f>
        <v>Reapers</v>
      </c>
      <c r="F40" s="88" t="str">
        <f>IFERROR(__xludf.DUMMYFUNCTION("""COMPUTED_VALUE"""),"Oblivion")</f>
        <v>Oblivion</v>
      </c>
      <c r="G40" s="88" t="str">
        <f>IFERROR(__xludf.DUMMYFUNCTION("""COMPUTED_VALUE"""),"Permafrost")</f>
        <v>Permafrost</v>
      </c>
      <c r="H40" s="88" t="str">
        <f>IFERROR(__xludf.DUMMYFUNCTION("""COMPUTED_VALUE"""),"Care Bears")</f>
        <v>Care Bears</v>
      </c>
      <c r="I40" s="59">
        <f>IFERROR(__xludf.DUMMYFUNCTION("""COMPUTED_VALUE"""),45929.0)</f>
        <v>45929</v>
      </c>
      <c r="J40" s="73"/>
    </row>
    <row r="41">
      <c r="A41" s="73"/>
      <c r="B41" s="55" t="str">
        <f>IFERROR(__xludf.DUMMYFUNCTION("""COMPUTED_VALUE"""),"Match Day 7")</f>
        <v>Match Day 7</v>
      </c>
      <c r="C41" s="87" t="str">
        <f>IFERROR(__xludf.DUMMYFUNCTION("""COMPUTED_VALUE"""),"Fromunda Frauds")</f>
        <v>Fromunda Frauds</v>
      </c>
      <c r="D41" s="88" t="str">
        <f>IFERROR(__xludf.DUMMYFUNCTION("""COMPUTED_VALUE"""),"Spectres")</f>
        <v>Spectres</v>
      </c>
      <c r="E41" s="88" t="str">
        <f>IFERROR(__xludf.DUMMYFUNCTION("""COMPUTED_VALUE"""),"Kawaii")</f>
        <v>Kawaii</v>
      </c>
      <c r="F41" s="88" t="str">
        <f>IFERROR(__xludf.DUMMYFUNCTION("""COMPUTED_VALUE"""),"Andromeda")</f>
        <v>Andromeda</v>
      </c>
      <c r="G41" s="88" t="str">
        <f>IFERROR(__xludf.DUMMYFUNCTION("""COMPUTED_VALUE"""),"Heinous Henchmen")</f>
        <v>Heinous Henchmen</v>
      </c>
      <c r="H41" s="88" t="str">
        <f>IFERROR(__xludf.DUMMYFUNCTION("""COMPUTED_VALUE"""),"Battle Masters")</f>
        <v>Battle Masters</v>
      </c>
      <c r="I41" s="59">
        <f>IFERROR(__xludf.DUMMYFUNCTION("""COMPUTED_VALUE"""),45931.0)</f>
        <v>45931</v>
      </c>
      <c r="J41" s="73"/>
    </row>
    <row r="42">
      <c r="A42" s="73"/>
      <c r="B42" s="55" t="str">
        <f>IFERROR(__xludf.DUMMYFUNCTION("""COMPUTED_VALUE"""),"Match Day 8")</f>
        <v>Match Day 8</v>
      </c>
      <c r="C42" s="87" t="str">
        <f>IFERROR(__xludf.DUMMYFUNCTION("""COMPUTED_VALUE"""),"Battle Masters")</f>
        <v>Battle Masters</v>
      </c>
      <c r="D42" s="88" t="str">
        <f>IFERROR(__xludf.DUMMYFUNCTION("""COMPUTED_VALUE"""),"Kawaii")</f>
        <v>Kawaii</v>
      </c>
      <c r="E42" s="88" t="str">
        <f>IFERROR(__xludf.DUMMYFUNCTION("""COMPUTED_VALUE"""),"Andromeda")</f>
        <v>Andromeda</v>
      </c>
      <c r="F42" s="88" t="str">
        <f>IFERROR(__xludf.DUMMYFUNCTION("""COMPUTED_VALUE"""),"Spectres")</f>
        <v>Spectres</v>
      </c>
      <c r="G42" s="88" t="str">
        <f>IFERROR(__xludf.DUMMYFUNCTION("""COMPUTED_VALUE"""),"Fromunda Frauds")</f>
        <v>Fromunda Frauds</v>
      </c>
      <c r="H42" s="88" t="str">
        <f>IFERROR(__xludf.DUMMYFUNCTION("""COMPUTED_VALUE"""),"Heinous Henchmen")</f>
        <v>Heinous Henchmen</v>
      </c>
      <c r="I42" s="59">
        <f>IFERROR(__xludf.DUMMYFUNCTION("""COMPUTED_VALUE"""),45936.0)</f>
        <v>45936</v>
      </c>
      <c r="J42" s="73"/>
    </row>
    <row r="43">
      <c r="A43" s="73"/>
      <c r="B43" s="67" t="str">
        <f>IFERROR(__xludf.DUMMYFUNCTION("""COMPUTED_VALUE"""),"Match Day 9")</f>
        <v>Match Day 9</v>
      </c>
      <c r="C43" s="87" t="str">
        <f>IFERROR(__xludf.DUMMYFUNCTION("""COMPUTED_VALUE"""),"Andromeda")</f>
        <v>Andromeda</v>
      </c>
      <c r="D43" s="88" t="str">
        <f>IFERROR(__xludf.DUMMYFUNCTION("""COMPUTED_VALUE"""),"Heinous Henchmen")</f>
        <v>Heinous Henchmen</v>
      </c>
      <c r="E43" s="88" t="str">
        <f>IFERROR(__xludf.DUMMYFUNCTION("""COMPUTED_VALUE"""),"Fromunda Frauds")</f>
        <v>Fromunda Frauds</v>
      </c>
      <c r="F43" s="88" t="str">
        <f>IFERROR(__xludf.DUMMYFUNCTION("""COMPUTED_VALUE"""),"Kawaii")</f>
        <v>Kawaii</v>
      </c>
      <c r="G43" s="88" t="str">
        <f>IFERROR(__xludf.DUMMYFUNCTION("""COMPUTED_VALUE"""),"Battle Masters")</f>
        <v>Battle Masters</v>
      </c>
      <c r="H43" s="88" t="str">
        <f>IFERROR(__xludf.DUMMYFUNCTION("""COMPUTED_VALUE"""),"Spectres")</f>
        <v>Spectres</v>
      </c>
      <c r="I43" s="59">
        <f>IFERROR(__xludf.DUMMYFUNCTION("""COMPUTED_VALUE"""),45938.0)</f>
        <v>45938</v>
      </c>
      <c r="J43" s="73"/>
    </row>
    <row r="44">
      <c r="A44" s="73"/>
      <c r="B44" s="55" t="str">
        <f>IFERROR(__xludf.DUMMYFUNCTION("""COMPUTED_VALUE"""),"Match Day 10")</f>
        <v>Match Day 10</v>
      </c>
      <c r="C44" s="87" t="str">
        <f>IFERROR(__xludf.DUMMYFUNCTION("""COMPUTED_VALUE"""),"Care Bears")</f>
        <v>Care Bears</v>
      </c>
      <c r="D44" s="88" t="str">
        <f>IFERROR(__xludf.DUMMYFUNCTION("""COMPUTED_VALUE"""),"Permafrost")</f>
        <v>Permafrost</v>
      </c>
      <c r="E44" s="88" t="str">
        <f>IFERROR(__xludf.DUMMYFUNCTION("""COMPUTED_VALUE"""),"Helicoprions")</f>
        <v>Helicoprions</v>
      </c>
      <c r="F44" s="88" t="str">
        <f>IFERROR(__xludf.DUMMYFUNCTION("""COMPUTED_VALUE"""),"Reapers")</f>
        <v>Reapers</v>
      </c>
      <c r="G44" s="88" t="str">
        <f>IFERROR(__xludf.DUMMYFUNCTION("""COMPUTED_VALUE"""),"Oblivion")</f>
        <v>Oblivion</v>
      </c>
      <c r="H44" s="88" t="str">
        <f>IFERROR(__xludf.DUMMYFUNCTION("""COMPUTED_VALUE"""),"Lemurs")</f>
        <v>Lemurs</v>
      </c>
      <c r="I44" s="59">
        <f>IFERROR(__xludf.DUMMYFUNCTION("""COMPUTED_VALUE"""),45945.0)</f>
        <v>45945</v>
      </c>
      <c r="J44" s="73"/>
    </row>
    <row r="45">
      <c r="A45" s="73"/>
      <c r="B45" s="55" t="str">
        <f>IFERROR(__xludf.DUMMYFUNCTION("""COMPUTED_VALUE"""),"Match Day 11")</f>
        <v>Match Day 11</v>
      </c>
      <c r="C45" s="87" t="str">
        <f>IFERROR(__xludf.DUMMYFUNCTION("""COMPUTED_VALUE"""),"Permafrost")</f>
        <v>Permafrost</v>
      </c>
      <c r="D45" s="88" t="str">
        <f>IFERROR(__xludf.DUMMYFUNCTION("""COMPUTED_VALUE"""),"Oblivion")</f>
        <v>Oblivion</v>
      </c>
      <c r="E45" s="88" t="str">
        <f>IFERROR(__xludf.DUMMYFUNCTION("""COMPUTED_VALUE"""),"Lemurs")</f>
        <v>Lemurs</v>
      </c>
      <c r="F45" s="88" t="str">
        <f>IFERROR(__xludf.DUMMYFUNCTION("""COMPUTED_VALUE"""),"Care Bears")</f>
        <v>Care Bears</v>
      </c>
      <c r="G45" s="88" t="str">
        <f>IFERROR(__xludf.DUMMYFUNCTION("""COMPUTED_VALUE"""),"Helicoprions")</f>
        <v>Helicoprions</v>
      </c>
      <c r="H45" s="88" t="str">
        <f>IFERROR(__xludf.DUMMYFUNCTION("""COMPUTED_VALUE"""),"Reapers")</f>
        <v>Reapers</v>
      </c>
      <c r="I45" s="59">
        <f>IFERROR(__xludf.DUMMYFUNCTION("""COMPUTED_VALUE"""),45950.0)</f>
        <v>45950</v>
      </c>
      <c r="J45" s="73"/>
    </row>
    <row r="46">
      <c r="A46" s="73"/>
      <c r="B46" s="68" t="str">
        <f>IFERROR(__xludf.DUMMYFUNCTION("""COMPUTED_VALUE"""),"Match Day 12")</f>
        <v>Match Day 12</v>
      </c>
      <c r="C46" s="87" t="str">
        <f>IFERROR(__xludf.DUMMYFUNCTION("""COMPUTED_VALUE"""),"Heinous Henchmen")</f>
        <v>Heinous Henchmen</v>
      </c>
      <c r="D46" s="88" t="str">
        <f>IFERROR(__xludf.DUMMYFUNCTION("""COMPUTED_VALUE"""),"Battle Masters")</f>
        <v>Battle Masters</v>
      </c>
      <c r="E46" s="88" t="str">
        <f>IFERROR(__xludf.DUMMYFUNCTION("""COMPUTED_VALUE"""),"Spectres")</f>
        <v>Spectres</v>
      </c>
      <c r="F46" s="88" t="str">
        <f>IFERROR(__xludf.DUMMYFUNCTION("""COMPUTED_VALUE"""),"Fromunda Frauds")</f>
        <v>Fromunda Frauds</v>
      </c>
      <c r="G46" s="88" t="str">
        <f>IFERROR(__xludf.DUMMYFUNCTION("""COMPUTED_VALUE"""),"Andromeda")</f>
        <v>Andromeda</v>
      </c>
      <c r="H46" s="88" t="str">
        <f>IFERROR(__xludf.DUMMYFUNCTION("""COMPUTED_VALUE"""),"Kawaii")</f>
        <v>Kawaii</v>
      </c>
      <c r="I46" s="59">
        <f>IFERROR(__xludf.DUMMYFUNCTION("""COMPUTED_VALUE"""),45952.0)</f>
        <v>45952</v>
      </c>
      <c r="J46" s="73"/>
    </row>
    <row r="47">
      <c r="A47" s="73"/>
      <c r="B47" s="68" t="str">
        <f>IFERROR(__xludf.DUMMYFUNCTION("""COMPUTED_VALUE"""),"Match Day 13")</f>
        <v>Match Day 13</v>
      </c>
      <c r="C47" s="87" t="str">
        <f>IFERROR(__xludf.DUMMYFUNCTION("""COMPUTED_VALUE"""),"Helicoprions")</f>
        <v>Helicoprions</v>
      </c>
      <c r="D47" s="88" t="str">
        <f>IFERROR(__xludf.DUMMYFUNCTION("""COMPUTED_VALUE"""),"Lemurs")</f>
        <v>Lemurs</v>
      </c>
      <c r="E47" s="88" t="str">
        <f>IFERROR(__xludf.DUMMYFUNCTION("""COMPUTED_VALUE"""),"Reapers")</f>
        <v>Reapers</v>
      </c>
      <c r="F47" s="88" t="str">
        <f>IFERROR(__xludf.DUMMYFUNCTION("""COMPUTED_VALUE"""),"Oblivion")</f>
        <v>Oblivion</v>
      </c>
      <c r="G47" s="88" t="str">
        <f>IFERROR(__xludf.DUMMYFUNCTION("""COMPUTED_VALUE"""),"Permafrost")</f>
        <v>Permafrost</v>
      </c>
      <c r="H47" s="88" t="str">
        <f>IFERROR(__xludf.DUMMYFUNCTION("""COMPUTED_VALUE"""),"Care Bears")</f>
        <v>Care Bears</v>
      </c>
      <c r="I47" s="59">
        <f>IFERROR(__xludf.DUMMYFUNCTION("""COMPUTED_VALUE"""),45957.0)</f>
        <v>45957</v>
      </c>
      <c r="J47" s="73"/>
    </row>
    <row r="48">
      <c r="A48" s="73"/>
      <c r="B48" s="55" t="str">
        <f>IFERROR(__xludf.DUMMYFUNCTION("""COMPUTED_VALUE"""),"Match Day 14")</f>
        <v>Match Day 14</v>
      </c>
      <c r="C48" s="87" t="str">
        <f>IFERROR(__xludf.DUMMYFUNCTION("""COMPUTED_VALUE"""),"Andromeda")</f>
        <v>Andromeda</v>
      </c>
      <c r="D48" s="88" t="str">
        <f>IFERROR(__xludf.DUMMYFUNCTION("""COMPUTED_VALUE"""),"Heinous Henchmen")</f>
        <v>Heinous Henchmen</v>
      </c>
      <c r="E48" s="88" t="str">
        <f>IFERROR(__xludf.DUMMYFUNCTION("""COMPUTED_VALUE"""),"Fromunda Frauds")</f>
        <v>Fromunda Frauds</v>
      </c>
      <c r="F48" s="88" t="str">
        <f>IFERROR(__xludf.DUMMYFUNCTION("""COMPUTED_VALUE"""),"Kawaii")</f>
        <v>Kawaii</v>
      </c>
      <c r="G48" s="88" t="str">
        <f>IFERROR(__xludf.DUMMYFUNCTION("""COMPUTED_VALUE"""),"Battle Masters")</f>
        <v>Battle Masters</v>
      </c>
      <c r="H48" s="88" t="str">
        <f>IFERROR(__xludf.DUMMYFUNCTION("""COMPUTED_VALUE"""),"Spectres")</f>
        <v>Spectres</v>
      </c>
      <c r="I48" s="59">
        <f>IFERROR(__xludf.DUMMYFUNCTION("""COMPUTED_VALUE"""),45959.0)</f>
        <v>45959</v>
      </c>
      <c r="J48" s="73"/>
    </row>
    <row r="49">
      <c r="A49" s="73"/>
      <c r="B49" s="55" t="str">
        <f>IFERROR(__xludf.DUMMYFUNCTION("""COMPUTED_VALUE"""),"Match Day 15")</f>
        <v>Match Day 15</v>
      </c>
      <c r="C49" s="89" t="str">
        <f>IFERROR(__xludf.DUMMYFUNCTION("""COMPUTED_VALUE"""),"Quarterfinals (10:00 PM ET)")</f>
        <v>Quarterfinals (10:00 PM ET)</v>
      </c>
      <c r="D49" s="27"/>
      <c r="E49" s="27"/>
      <c r="F49" s="27"/>
      <c r="G49" s="27"/>
      <c r="H49" s="90"/>
      <c r="I49" s="59">
        <f>IFERROR(__xludf.DUMMYFUNCTION("""COMPUTED_VALUE"""),45964.0)</f>
        <v>45964</v>
      </c>
      <c r="J49" s="73"/>
    </row>
    <row r="50">
      <c r="A50" s="73"/>
      <c r="B50" s="55" t="str">
        <f>IFERROR(__xludf.DUMMYFUNCTION("""COMPUTED_VALUE"""),"Match Day 16")</f>
        <v>Match Day 16</v>
      </c>
      <c r="C50" s="89" t="str">
        <f>IFERROR(__xludf.DUMMYFUNCTION("""COMPUTED_VALUE"""),"Semifinals (10:00 PM ET)")</f>
        <v>Semifinals (10:00 PM ET)</v>
      </c>
      <c r="D50" s="27"/>
      <c r="E50" s="27"/>
      <c r="F50" s="27"/>
      <c r="G50" s="27"/>
      <c r="H50" s="90"/>
      <c r="I50" s="59">
        <f>IFERROR(__xludf.DUMMYFUNCTION("""COMPUTED_VALUE"""),45966.0)</f>
        <v>45966</v>
      </c>
      <c r="J50" s="73"/>
    </row>
    <row r="51">
      <c r="A51" s="73"/>
      <c r="B51" s="55" t="str">
        <f>IFERROR(__xludf.DUMMYFUNCTION("""COMPUTED_VALUE"""),"Match Day 17")</f>
        <v>Match Day 17</v>
      </c>
      <c r="C51" s="91" t="str">
        <f>IFERROR(__xludf.DUMMYFUNCTION("""COMPUTED_VALUE"""),"Finals (10:30PM ET)")</f>
        <v>Finals (10:30PM ET)</v>
      </c>
      <c r="D51" s="19"/>
      <c r="E51" s="19"/>
      <c r="F51" s="19"/>
      <c r="G51" s="19"/>
      <c r="H51" s="92"/>
      <c r="I51" s="59">
        <f>IFERROR(__xludf.DUMMYFUNCTION("""COMPUTED_VALUE"""),45971.0)</f>
        <v>45971</v>
      </c>
      <c r="J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</row>
  </sheetData>
  <mergeCells count="10">
    <mergeCell ref="C49:H49"/>
    <mergeCell ref="C50:H50"/>
    <mergeCell ref="C51:H51"/>
    <mergeCell ref="A2:I2"/>
    <mergeCell ref="C3:H3"/>
    <mergeCell ref="C4:H5"/>
    <mergeCell ref="C24:H24"/>
    <mergeCell ref="C25:H25"/>
    <mergeCell ref="C26:H26"/>
    <mergeCell ref="C29:H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14.0"/>
    <col customWidth="1" min="3" max="6" width="15.13"/>
    <col customWidth="1" min="7" max="7" width="2.63"/>
    <col customWidth="1" min="8" max="11" width="15.13"/>
    <col customWidth="1" min="12" max="12" width="2.63"/>
    <col customWidth="1" min="13" max="16" width="15.13"/>
    <col customWidth="1" min="17" max="17" width="2.63"/>
    <col customWidth="1" min="18" max="21" width="15.13"/>
    <col customWidth="1" min="22" max="22" width="14.0"/>
    <col customWidth="1" min="23" max="26" width="4.5"/>
  </cols>
  <sheetData>
    <row r="1">
      <c r="A1" s="43" t="str">
        <f>IFERROR(__xludf.DUMMYFUNCTION("IMPORTRANGE(Imports!B1, ""Elite!A:W"")"),"sc")</f>
        <v>sc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93"/>
      <c r="Y1" s="93"/>
      <c r="Z1" s="93"/>
    </row>
    <row r="2">
      <c r="A2" s="73"/>
      <c r="B2" s="73"/>
      <c r="C2" s="94" t="str">
        <f>IFERROR(__xludf.DUMMYFUNCTION("""COMPUTED_VALUE"""),"Elite Schedule")</f>
        <v>Elite Schedule</v>
      </c>
      <c r="V2" s="73"/>
      <c r="W2" s="73"/>
      <c r="X2" s="93"/>
      <c r="Y2" s="93"/>
      <c r="Z2" s="93"/>
    </row>
    <row r="3">
      <c r="A3" s="73"/>
      <c r="B3" s="73"/>
      <c r="C3" s="4"/>
      <c r="D3" s="4"/>
      <c r="E3" s="4"/>
      <c r="F3" s="4"/>
      <c r="G3" s="4"/>
      <c r="H3" s="50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Q3" s="4"/>
      <c r="R3" s="4"/>
      <c r="S3" s="4"/>
      <c r="T3" s="4"/>
      <c r="U3" s="4"/>
      <c r="V3" s="73"/>
      <c r="W3" s="73"/>
      <c r="X3" s="93"/>
      <c r="Y3" s="93"/>
      <c r="Z3" s="93"/>
    </row>
    <row r="4">
      <c r="A4" s="73"/>
      <c r="B4" s="48" t="str">
        <f>IFERROR(__xludf.DUMMYFUNCTION("""COMPUTED_VALUE"""),"Preseason")</f>
        <v>Preseason</v>
      </c>
      <c r="C4" s="73"/>
      <c r="D4" s="73"/>
      <c r="E4" s="73"/>
      <c r="F4" s="73"/>
      <c r="G4" s="73"/>
      <c r="H4" s="95" t="str">
        <f>IFERROR(__xludf.DUMMYFUNCTION("""COMPUTED_VALUE"""),"Solar Conference")</f>
        <v>Solar Conference</v>
      </c>
      <c r="Q4" s="73"/>
      <c r="R4" s="73"/>
      <c r="S4" s="73"/>
      <c r="T4" s="73"/>
      <c r="U4" s="73"/>
      <c r="V4" s="48" t="str">
        <f>IFERROR(__xludf.DUMMYFUNCTION("""COMPUTED_VALUE"""),"Preseason")</f>
        <v>Preseason</v>
      </c>
      <c r="W4" s="73"/>
      <c r="X4" s="93"/>
      <c r="Y4" s="93"/>
      <c r="Z4" s="93"/>
    </row>
    <row r="5" ht="15.75" customHeight="1">
      <c r="A5" s="73"/>
      <c r="B5" s="96" t="str">
        <f>IFERROR(__xludf.DUMMYFUNCTION("""COMPUTED_VALUE"""),"In Division")</f>
        <v>In Division</v>
      </c>
      <c r="C5" s="73"/>
      <c r="D5" s="73"/>
      <c r="E5" s="73"/>
      <c r="F5" s="73"/>
      <c r="G5" s="73"/>
      <c r="Q5" s="73"/>
      <c r="R5" s="73"/>
      <c r="S5" s="73"/>
      <c r="T5" s="73"/>
      <c r="U5" s="73"/>
      <c r="V5" s="96" t="str">
        <f>IFERROR(__xludf.DUMMYFUNCTION("""COMPUTED_VALUE"""),"In Division")</f>
        <v>In Division</v>
      </c>
      <c r="W5" s="73"/>
      <c r="X5" s="93"/>
      <c r="Y5" s="93"/>
      <c r="Z5" s="93"/>
    </row>
    <row r="6" ht="15.75" customHeight="1">
      <c r="A6" s="73"/>
      <c r="B6" s="78" t="str">
        <f>IFERROR(__xludf.DUMMYFUNCTION("""COMPUTED_VALUE"""),"In Conference")</f>
        <v>In Conference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8" t="str">
        <f>IFERROR(__xludf.DUMMYFUNCTION("""COMPUTED_VALUE"""),"In Conference")</f>
        <v>In Conference</v>
      </c>
      <c r="W6" s="73"/>
      <c r="X6" s="93"/>
      <c r="Y6" s="93"/>
      <c r="Z6" s="93"/>
    </row>
    <row r="7" ht="15.75" customHeight="1">
      <c r="A7" s="73"/>
      <c r="B7" s="97" t="str">
        <f>IFERROR(__xludf.DUMMYFUNCTION("""COMPUTED_VALUE"""),"Out of Conference")</f>
        <v>Out of Conference</v>
      </c>
      <c r="C7" s="98" t="str">
        <f>IFERROR(__xludf.DUMMYFUNCTION("""COMPUTED_VALUE"""),"Cloud Division")</f>
        <v>Cloud Division</v>
      </c>
      <c r="G7" s="43"/>
      <c r="H7" s="99" t="str">
        <f>IFERROR(__xludf.DUMMYFUNCTION("""COMPUTED_VALUE"""),"Ember Division")</f>
        <v>Ember Division</v>
      </c>
      <c r="L7" s="73"/>
      <c r="M7" s="100" t="str">
        <f>IFERROR(__xludf.DUMMYFUNCTION("""COMPUTED_VALUE"""),"Mountain Division")</f>
        <v>Mountain Division</v>
      </c>
      <c r="Q7" s="101"/>
      <c r="R7" s="102" t="str">
        <f>IFERROR(__xludf.DUMMYFUNCTION("""COMPUTED_VALUE"""),"Ocean Division")</f>
        <v>Ocean Division</v>
      </c>
      <c r="V7" s="97" t="str">
        <f>IFERROR(__xludf.DUMMYFUNCTION("""COMPUTED_VALUE"""),"Out of Conference")</f>
        <v>Out of Conference</v>
      </c>
      <c r="W7" s="73"/>
      <c r="X7" s="93"/>
      <c r="Y7" s="93"/>
      <c r="Z7" s="93"/>
    </row>
    <row r="8">
      <c r="A8" s="73"/>
      <c r="B8" s="80" t="str">
        <f>IFERROR(__xludf.DUMMYFUNCTION("""COMPUTED_VALUE"""),"Playoffs")</f>
        <v>Playoffs</v>
      </c>
      <c r="C8" s="103" t="str">
        <f>IFERROR(__xludf.DUMMYFUNCTION("""COMPUTED_VALUE"""),"Sloths")</f>
        <v>Sloths</v>
      </c>
      <c r="D8" s="103" t="str">
        <f>IFERROR(__xludf.DUMMYFUNCTION("""COMPUTED_VALUE"""),"Dragon")</f>
        <v>Dragon</v>
      </c>
      <c r="E8" s="103" t="str">
        <f>IFERROR(__xludf.DUMMYFUNCTION("""COMPUTED_VALUE"""),"Frostbite")</f>
        <v>Frostbite</v>
      </c>
      <c r="F8" s="103" t="str">
        <f>IFERROR(__xludf.DUMMYFUNCTION("""COMPUTED_VALUE"""),"Menthol")</f>
        <v>Menthol</v>
      </c>
      <c r="G8" s="73"/>
      <c r="H8" s="103" t="str">
        <f>IFERROR(__xludf.DUMMYFUNCTION("""COMPUTED_VALUE"""),"Peerless Scarred")</f>
        <v>Peerless Scarred</v>
      </c>
      <c r="I8" s="103" t="str">
        <f>IFERROR(__xludf.DUMMYFUNCTION("""COMPUTED_VALUE"""),"Desolation")</f>
        <v>Desolation</v>
      </c>
      <c r="J8" s="103" t="str">
        <f>IFERROR(__xludf.DUMMYFUNCTION("""COMPUTED_VALUE"""),"Drive-by")</f>
        <v>Drive-by</v>
      </c>
      <c r="K8" s="103" t="str">
        <f>IFERROR(__xludf.DUMMYFUNCTION("""COMPUTED_VALUE"""),"Swordsman")</f>
        <v>Swordsman</v>
      </c>
      <c r="L8" s="104"/>
      <c r="M8" s="103" t="str">
        <f>IFERROR(__xludf.DUMMYFUNCTION("""COMPUTED_VALUE"""),"Great Whites")</f>
        <v>Great Whites</v>
      </c>
      <c r="N8" s="103" t="str">
        <f>IFERROR(__xludf.DUMMYFUNCTION("""COMPUTED_VALUE"""),"Orochi")</f>
        <v>Orochi</v>
      </c>
      <c r="O8" s="103" t="str">
        <f>IFERROR(__xludf.DUMMYFUNCTION("""COMPUTED_VALUE"""),"Fire")</f>
        <v>Fire</v>
      </c>
      <c r="P8" s="103" t="str">
        <f>IFERROR(__xludf.DUMMYFUNCTION("""COMPUTED_VALUE"""),"Pixel Picassos")</f>
        <v>Pixel Picassos</v>
      </c>
      <c r="Q8" s="105"/>
      <c r="R8" s="103" t="str">
        <f>IFERROR(__xludf.DUMMYFUNCTION("""COMPUTED_VALUE"""),"Praetorian Guard")</f>
        <v>Praetorian Guard</v>
      </c>
      <c r="S8" s="103" t="str">
        <f>IFERROR(__xludf.DUMMYFUNCTION("""COMPUTED_VALUE"""),"Teddy Bears")</f>
        <v>Teddy Bears</v>
      </c>
      <c r="T8" s="103" t="str">
        <f>IFERROR(__xludf.DUMMYFUNCTION("""COMPUTED_VALUE"""),"Hydras")</f>
        <v>Hydras</v>
      </c>
      <c r="U8" s="81" t="str">
        <f>IFERROR(__xludf.DUMMYFUNCTION("""COMPUTED_VALUE"""),"Hellhounds")</f>
        <v>Hellhounds</v>
      </c>
      <c r="V8" s="80" t="str">
        <f>IFERROR(__xludf.DUMMYFUNCTION("""COMPUTED_VALUE"""),"Playoffs")</f>
        <v>Playoffs</v>
      </c>
      <c r="W8" s="73"/>
      <c r="X8" s="93"/>
      <c r="Y8" s="93"/>
      <c r="Z8" s="93"/>
    </row>
    <row r="9">
      <c r="A9" s="106" t="str">
        <f>IFERROR(__xludf.DUMMYFUNCTION("""COMPUTED_VALUE"""),"MD4")</f>
        <v>MD4</v>
      </c>
      <c r="B9" s="55" t="str">
        <f>IFERROR(__xludf.DUMMYFUNCTION("""COMPUTED_VALUE"""),"Preseason 1")</f>
        <v>Preseason 1</v>
      </c>
      <c r="C9" s="82" t="str">
        <f>IFERROR(__xludf.DUMMYFUNCTION("""COMPUTED_VALUE"""),"Dragon")</f>
        <v>Dragon</v>
      </c>
      <c r="D9" s="83" t="str">
        <f>IFERROR(__xludf.DUMMYFUNCTION("""COMPUTED_VALUE"""),"Sloths")</f>
        <v>Sloths</v>
      </c>
      <c r="E9" s="83" t="str">
        <f>IFERROR(__xludf.DUMMYFUNCTION("""COMPUTED_VALUE"""),"Menthol")</f>
        <v>Menthol</v>
      </c>
      <c r="F9" s="83" t="str">
        <f>IFERROR(__xludf.DUMMYFUNCTION("""COMPUTED_VALUE"""),"Frostbite")</f>
        <v>Frostbite</v>
      </c>
      <c r="G9" s="107"/>
      <c r="H9" s="83" t="str">
        <f>IFERROR(__xludf.DUMMYFUNCTION("""COMPUTED_VALUE"""),"Desolation")</f>
        <v>Desolation</v>
      </c>
      <c r="I9" s="83" t="str">
        <f>IFERROR(__xludf.DUMMYFUNCTION("""COMPUTED_VALUE"""),"Peerless Scarred")</f>
        <v>Peerless Scarred</v>
      </c>
      <c r="J9" s="83" t="str">
        <f>IFERROR(__xludf.DUMMYFUNCTION("""COMPUTED_VALUE"""),"Swordsman")</f>
        <v>Swordsman</v>
      </c>
      <c r="K9" s="83" t="str">
        <f>IFERROR(__xludf.DUMMYFUNCTION("""COMPUTED_VALUE"""),"Drive-by")</f>
        <v>Drive-by</v>
      </c>
      <c r="L9" s="107"/>
      <c r="M9" s="83" t="str">
        <f>IFERROR(__xludf.DUMMYFUNCTION("""COMPUTED_VALUE"""),"Orochi")</f>
        <v>Orochi</v>
      </c>
      <c r="N9" s="83" t="str">
        <f>IFERROR(__xludf.DUMMYFUNCTION("""COMPUTED_VALUE"""),"Great Whites")</f>
        <v>Great Whites</v>
      </c>
      <c r="O9" s="83" t="str">
        <f>IFERROR(__xludf.DUMMYFUNCTION("""COMPUTED_VALUE"""),"Pixel Picassos")</f>
        <v>Pixel Picassos</v>
      </c>
      <c r="P9" s="83" t="str">
        <f>IFERROR(__xludf.DUMMYFUNCTION("""COMPUTED_VALUE"""),"Fire")</f>
        <v>Fire</v>
      </c>
      <c r="Q9" s="108"/>
      <c r="R9" s="83" t="str">
        <f>IFERROR(__xludf.DUMMYFUNCTION("""COMPUTED_VALUE"""),"Teddy Bears")</f>
        <v>Teddy Bears</v>
      </c>
      <c r="S9" s="83" t="str">
        <f>IFERROR(__xludf.DUMMYFUNCTION("""COMPUTED_VALUE"""),"Praetorian Guard")</f>
        <v>Praetorian Guard</v>
      </c>
      <c r="T9" s="83" t="str">
        <f>IFERROR(__xludf.DUMMYFUNCTION("""COMPUTED_VALUE"""),"Hellhounds")</f>
        <v>Hellhounds</v>
      </c>
      <c r="U9" s="83" t="str">
        <f>IFERROR(__xludf.DUMMYFUNCTION("""COMPUTED_VALUE"""),"Hydras")</f>
        <v>Hydras</v>
      </c>
      <c r="V9" s="109">
        <f>IFERROR(__xludf.DUMMYFUNCTION("""COMPUTED_VALUE"""),45896.0)</f>
        <v>45896</v>
      </c>
      <c r="W9" s="73"/>
      <c r="X9" s="93"/>
      <c r="Y9" s="93"/>
      <c r="Z9" s="93"/>
    </row>
    <row r="10">
      <c r="A10" s="106" t="str">
        <f>IFERROR(__xludf.DUMMYFUNCTION("""COMPUTED_VALUE"""),"MD12")</f>
        <v>MD12</v>
      </c>
      <c r="B10" s="55" t="str">
        <f>IFERROR(__xludf.DUMMYFUNCTION("""COMPUTED_VALUE"""),"Preseason 2")</f>
        <v>Preseason 2</v>
      </c>
      <c r="C10" s="82" t="str">
        <f>IFERROR(__xludf.DUMMYFUNCTION("""COMPUTED_VALUE"""),"Hydras")</f>
        <v>Hydras</v>
      </c>
      <c r="D10" s="110" t="str">
        <f>IFERROR(__xludf.DUMMYFUNCTION("""COMPUTED_VALUE"""),"Hellhounds")</f>
        <v>Hellhounds</v>
      </c>
      <c r="E10" s="110" t="str">
        <f>IFERROR(__xludf.DUMMYFUNCTION("""COMPUTED_VALUE"""),"Praetorian Guard")</f>
        <v>Praetorian Guard</v>
      </c>
      <c r="F10" s="110" t="str">
        <f>IFERROR(__xludf.DUMMYFUNCTION("""COMPUTED_VALUE"""),"Teddy Bears")</f>
        <v>Teddy Bears</v>
      </c>
      <c r="G10" s="73"/>
      <c r="H10" s="111" t="str">
        <f>IFERROR(__xludf.DUMMYFUNCTION("""COMPUTED_VALUE"""),"Fire")</f>
        <v>Fire</v>
      </c>
      <c r="I10" s="110" t="str">
        <f>IFERROR(__xludf.DUMMYFUNCTION("""COMPUTED_VALUE"""),"Pixel Picassos")</f>
        <v>Pixel Picassos</v>
      </c>
      <c r="J10" s="110" t="str">
        <f>IFERROR(__xludf.DUMMYFUNCTION("""COMPUTED_VALUE"""),"Great Whites")</f>
        <v>Great Whites</v>
      </c>
      <c r="K10" s="110" t="str">
        <f>IFERROR(__xludf.DUMMYFUNCTION("""COMPUTED_VALUE"""),"Orochi")</f>
        <v>Orochi</v>
      </c>
      <c r="L10" s="73"/>
      <c r="M10" s="111" t="str">
        <f>IFERROR(__xludf.DUMMYFUNCTION("""COMPUTED_VALUE"""),"Drive-by")</f>
        <v>Drive-by</v>
      </c>
      <c r="N10" s="110" t="str">
        <f>IFERROR(__xludf.DUMMYFUNCTION("""COMPUTED_VALUE"""),"Swordsman")</f>
        <v>Swordsman</v>
      </c>
      <c r="O10" s="110" t="str">
        <f>IFERROR(__xludf.DUMMYFUNCTION("""COMPUTED_VALUE"""),"Peerless Scarred")</f>
        <v>Peerless Scarred</v>
      </c>
      <c r="P10" s="110" t="str">
        <f>IFERROR(__xludf.DUMMYFUNCTION("""COMPUTED_VALUE"""),"Desolation")</f>
        <v>Desolation</v>
      </c>
      <c r="Q10" s="101"/>
      <c r="R10" s="111" t="str">
        <f>IFERROR(__xludf.DUMMYFUNCTION("""COMPUTED_VALUE"""),"Frostbite")</f>
        <v>Frostbite</v>
      </c>
      <c r="S10" s="110" t="str">
        <f>IFERROR(__xludf.DUMMYFUNCTION("""COMPUTED_VALUE"""),"Menthol")</f>
        <v>Menthol</v>
      </c>
      <c r="T10" s="110" t="str">
        <f>IFERROR(__xludf.DUMMYFUNCTION("""COMPUTED_VALUE"""),"Sloths")</f>
        <v>Sloths</v>
      </c>
      <c r="U10" s="110" t="str">
        <f>IFERROR(__xludf.DUMMYFUNCTION("""COMPUTED_VALUE"""),"Dragon")</f>
        <v>Dragon</v>
      </c>
      <c r="V10" s="109">
        <f>IFERROR(__xludf.DUMMYFUNCTION("""COMPUTED_VALUE"""),45903.0)</f>
        <v>45903</v>
      </c>
      <c r="W10" s="73"/>
      <c r="X10" s="93"/>
      <c r="Y10" s="93"/>
      <c r="Z10" s="93"/>
    </row>
    <row r="11">
      <c r="A11" s="106" t="str">
        <f>IFERROR(__xludf.DUMMYFUNCTION("""COMPUTED_VALUE"""),"MD7")</f>
        <v>MD7</v>
      </c>
      <c r="B11" s="55" t="str">
        <f>IFERROR(__xludf.DUMMYFUNCTION("""COMPUTED_VALUE"""),"Preseason 3")</f>
        <v>Preseason 3</v>
      </c>
      <c r="C11" s="82" t="str">
        <f>IFERROR(__xludf.DUMMYFUNCTION("""COMPUTED_VALUE"""),"Thrashers")</f>
        <v>Thrashers</v>
      </c>
      <c r="D11" s="83" t="str">
        <f>IFERROR(__xludf.DUMMYFUNCTION("""COMPUTED_VALUE"""),"Forge Defenders")</f>
        <v>Forge Defenders</v>
      </c>
      <c r="E11" s="83" t="str">
        <f>IFERROR(__xludf.DUMMYFUNCTION("""COMPUTED_VALUE"""),"Black-Holes")</f>
        <v>Black-Holes</v>
      </c>
      <c r="F11" s="83" t="str">
        <f>IFERROR(__xludf.DUMMYFUNCTION("""COMPUTED_VALUE"""),"Immortals")</f>
        <v>Immortals</v>
      </c>
      <c r="G11" s="73"/>
      <c r="H11" s="82" t="str">
        <f>IFERROR(__xludf.DUMMYFUNCTION("""COMPUTED_VALUE"""),"Cotija Cartel")</f>
        <v>Cotija Cartel</v>
      </c>
      <c r="I11" s="83" t="str">
        <f>IFERROR(__xludf.DUMMYFUNCTION("""COMPUTED_VALUE"""),"Embezzlers")</f>
        <v>Embezzlers</v>
      </c>
      <c r="J11" s="83" t="str">
        <f>IFERROR(__xludf.DUMMYFUNCTION("""COMPUTED_VALUE"""),"Ghastly Goombahs")</f>
        <v>Ghastly Goombahs</v>
      </c>
      <c r="K11" s="83" t="str">
        <f>IFERROR(__xludf.DUMMYFUNCTION("""COMPUTED_VALUE"""),"Raptors")</f>
        <v>Raptors</v>
      </c>
      <c r="L11" s="73"/>
      <c r="M11" s="82" t="str">
        <f>IFERROR(__xludf.DUMMYFUNCTION("""COMPUTED_VALUE"""),"Dik-diks")</f>
        <v>Dik-diks</v>
      </c>
      <c r="N11" s="83" t="str">
        <f>IFERROR(__xludf.DUMMYFUNCTION("""COMPUTED_VALUE"""),"Krakens")</f>
        <v>Krakens</v>
      </c>
      <c r="O11" s="83" t="str">
        <f>IFERROR(__xludf.DUMMYFUNCTION("""COMPUTED_VALUE"""),"Forest Cobra")</f>
        <v>Forest Cobra</v>
      </c>
      <c r="P11" s="83" t="str">
        <f>IFERROR(__xludf.DUMMYFUNCTION("""COMPUTED_VALUE"""),"Commanders")</f>
        <v>Commanders</v>
      </c>
      <c r="Q11" s="101"/>
      <c r="R11" s="82" t="str">
        <f>IFERROR(__xludf.DUMMYFUNCTION("""COMPUTED_VALUE"""),"Demons")</f>
        <v>Demons</v>
      </c>
      <c r="S11" s="83" t="str">
        <f>IFERROR(__xludf.DUMMYFUNCTION("""COMPUTED_VALUE"""),"Gelato")</f>
        <v>Gelato</v>
      </c>
      <c r="T11" s="83" t="str">
        <f>IFERROR(__xludf.DUMMYFUNCTION("""COMPUTED_VALUE"""),"Afterburners")</f>
        <v>Afterburners</v>
      </c>
      <c r="U11" s="83" t="str">
        <f>IFERROR(__xludf.DUMMYFUNCTION("""COMPUTED_VALUE"""),"Despair")</f>
        <v>Despair</v>
      </c>
      <c r="V11" s="109">
        <f>IFERROR(__xludf.DUMMYFUNCTION("""COMPUTED_VALUE"""),45908.0)</f>
        <v>45908</v>
      </c>
      <c r="W11" s="73"/>
      <c r="X11" s="93"/>
      <c r="Y11" s="93"/>
      <c r="Z11" s="93"/>
    </row>
    <row r="12">
      <c r="A12" s="73"/>
      <c r="B12" s="55" t="str">
        <f>IFERROR(__xludf.DUMMYFUNCTION("""COMPUTED_VALUE"""),"Match Day 1")</f>
        <v>Match Day 1</v>
      </c>
      <c r="C12" s="112" t="str">
        <f>IFERROR(__xludf.DUMMYFUNCTION("""COMPUTED_VALUE"""),"Desolation")</f>
        <v>Desolation</v>
      </c>
      <c r="D12" s="113" t="str">
        <f>IFERROR(__xludf.DUMMYFUNCTION("""COMPUTED_VALUE"""),"Peerless Scarred")</f>
        <v>Peerless Scarred</v>
      </c>
      <c r="E12" s="113" t="str">
        <f>IFERROR(__xludf.DUMMYFUNCTION("""COMPUTED_VALUE"""),"Swordsman")</f>
        <v>Swordsman</v>
      </c>
      <c r="F12" s="113" t="str">
        <f>IFERROR(__xludf.DUMMYFUNCTION("""COMPUTED_VALUE"""),"Drive-by")</f>
        <v>Drive-by</v>
      </c>
      <c r="G12" s="114"/>
      <c r="H12" s="113" t="str">
        <f>IFERROR(__xludf.DUMMYFUNCTION("""COMPUTED_VALUE"""),"Dragon")</f>
        <v>Dragon</v>
      </c>
      <c r="I12" s="113" t="str">
        <f>IFERROR(__xludf.DUMMYFUNCTION("""COMPUTED_VALUE"""),"Sloths")</f>
        <v>Sloths</v>
      </c>
      <c r="J12" s="113" t="str">
        <f>IFERROR(__xludf.DUMMYFUNCTION("""COMPUTED_VALUE"""),"Menthol")</f>
        <v>Menthol</v>
      </c>
      <c r="K12" s="113" t="str">
        <f>IFERROR(__xludf.DUMMYFUNCTION("""COMPUTED_VALUE"""),"Frostbite")</f>
        <v>Frostbite</v>
      </c>
      <c r="L12" s="114"/>
      <c r="M12" s="113" t="str">
        <f>IFERROR(__xludf.DUMMYFUNCTION("""COMPUTED_VALUE"""),"Teddy Bears")</f>
        <v>Teddy Bears</v>
      </c>
      <c r="N12" s="113" t="str">
        <f>IFERROR(__xludf.DUMMYFUNCTION("""COMPUTED_VALUE"""),"Praetorian Guard")</f>
        <v>Praetorian Guard</v>
      </c>
      <c r="O12" s="113" t="str">
        <f>IFERROR(__xludf.DUMMYFUNCTION("""COMPUTED_VALUE"""),"Hellhounds")</f>
        <v>Hellhounds</v>
      </c>
      <c r="P12" s="113" t="str">
        <f>IFERROR(__xludf.DUMMYFUNCTION("""COMPUTED_VALUE"""),"Hydras")</f>
        <v>Hydras</v>
      </c>
      <c r="Q12" s="115"/>
      <c r="R12" s="113" t="str">
        <f>IFERROR(__xludf.DUMMYFUNCTION("""COMPUTED_VALUE"""),"Orochi")</f>
        <v>Orochi</v>
      </c>
      <c r="S12" s="113" t="str">
        <f>IFERROR(__xludf.DUMMYFUNCTION("""COMPUTED_VALUE"""),"Great Whites")</f>
        <v>Great Whites</v>
      </c>
      <c r="T12" s="113" t="str">
        <f>IFERROR(__xludf.DUMMYFUNCTION("""COMPUTED_VALUE"""),"Pixel Picassos")</f>
        <v>Pixel Picassos</v>
      </c>
      <c r="U12" s="113" t="str">
        <f>IFERROR(__xludf.DUMMYFUNCTION("""COMPUTED_VALUE"""),"Fire")</f>
        <v>Fire</v>
      </c>
      <c r="V12" s="109">
        <f>IFERROR(__xludf.DUMMYFUNCTION("""COMPUTED_VALUE"""),45910.0)</f>
        <v>45910</v>
      </c>
      <c r="W12" s="73"/>
      <c r="X12" s="93"/>
      <c r="Y12" s="93"/>
      <c r="Z12" s="93"/>
    </row>
    <row r="13">
      <c r="A13" s="73"/>
      <c r="B13" s="55" t="str">
        <f>IFERROR(__xludf.DUMMYFUNCTION("""COMPUTED_VALUE"""),"Match Day 2")</f>
        <v>Match Day 2</v>
      </c>
      <c r="C13" s="116" t="str">
        <f>IFERROR(__xludf.DUMMYFUNCTION("""COMPUTED_VALUE"""),"Praetorian Guard")</f>
        <v>Praetorian Guard</v>
      </c>
      <c r="D13" s="117" t="str">
        <f>IFERROR(__xludf.DUMMYFUNCTION("""COMPUTED_VALUE"""),"Teddy Bears")</f>
        <v>Teddy Bears</v>
      </c>
      <c r="E13" s="117" t="str">
        <f>IFERROR(__xludf.DUMMYFUNCTION("""COMPUTED_VALUE"""),"Hydras")</f>
        <v>Hydras</v>
      </c>
      <c r="F13" s="117" t="str">
        <f>IFERROR(__xludf.DUMMYFUNCTION("""COMPUTED_VALUE"""),"Hellhounds")</f>
        <v>Hellhounds</v>
      </c>
      <c r="G13" s="107"/>
      <c r="H13" s="117" t="str">
        <f>IFERROR(__xludf.DUMMYFUNCTION("""COMPUTED_VALUE"""),"Great Whites")</f>
        <v>Great Whites</v>
      </c>
      <c r="I13" s="117" t="str">
        <f>IFERROR(__xludf.DUMMYFUNCTION("""COMPUTED_VALUE"""),"Orochi")</f>
        <v>Orochi</v>
      </c>
      <c r="J13" s="117" t="str">
        <f>IFERROR(__xludf.DUMMYFUNCTION("""COMPUTED_VALUE"""),"Fire")</f>
        <v>Fire</v>
      </c>
      <c r="K13" s="117" t="str">
        <f>IFERROR(__xludf.DUMMYFUNCTION("""COMPUTED_VALUE"""),"Pixel Picassos")</f>
        <v>Pixel Picassos</v>
      </c>
      <c r="L13" s="107"/>
      <c r="M13" s="117" t="str">
        <f>IFERROR(__xludf.DUMMYFUNCTION("""COMPUTED_VALUE"""),"Peerless Scarred")</f>
        <v>Peerless Scarred</v>
      </c>
      <c r="N13" s="117" t="str">
        <f>IFERROR(__xludf.DUMMYFUNCTION("""COMPUTED_VALUE"""),"Desolation")</f>
        <v>Desolation</v>
      </c>
      <c r="O13" s="117" t="str">
        <f>IFERROR(__xludf.DUMMYFUNCTION("""COMPUTED_VALUE"""),"Drive-by")</f>
        <v>Drive-by</v>
      </c>
      <c r="P13" s="117" t="str">
        <f>IFERROR(__xludf.DUMMYFUNCTION("""COMPUTED_VALUE"""),"Swordsman")</f>
        <v>Swordsman</v>
      </c>
      <c r="Q13" s="108"/>
      <c r="R13" s="117" t="str">
        <f>IFERROR(__xludf.DUMMYFUNCTION("""COMPUTED_VALUE"""),"Sloths")</f>
        <v>Sloths</v>
      </c>
      <c r="S13" s="117" t="str">
        <f>IFERROR(__xludf.DUMMYFUNCTION("""COMPUTED_VALUE"""),"Dragon")</f>
        <v>Dragon</v>
      </c>
      <c r="T13" s="117" t="str">
        <f>IFERROR(__xludf.DUMMYFUNCTION("""COMPUTED_VALUE"""),"Frostbite")</f>
        <v>Frostbite</v>
      </c>
      <c r="U13" s="117" t="str">
        <f>IFERROR(__xludf.DUMMYFUNCTION("""COMPUTED_VALUE"""),"Menthol")</f>
        <v>Menthol</v>
      </c>
      <c r="V13" s="109">
        <f>IFERROR(__xludf.DUMMYFUNCTION("""COMPUTED_VALUE"""),45915.0)</f>
        <v>45915</v>
      </c>
      <c r="W13" s="73"/>
      <c r="X13" s="93"/>
      <c r="Y13" s="93"/>
      <c r="Z13" s="93"/>
    </row>
    <row r="14">
      <c r="A14" s="73"/>
      <c r="B14" s="55" t="str">
        <f>IFERROR(__xludf.DUMMYFUNCTION("""COMPUTED_VALUE"""),"Match Day 3")</f>
        <v>Match Day 3</v>
      </c>
      <c r="C14" s="118" t="str">
        <f>IFERROR(__xludf.DUMMYFUNCTION("""COMPUTED_VALUE"""),"Frostbite")</f>
        <v>Frostbite</v>
      </c>
      <c r="D14" s="119" t="str">
        <f>IFERROR(__xludf.DUMMYFUNCTION("""COMPUTED_VALUE"""),"Menthol")</f>
        <v>Menthol</v>
      </c>
      <c r="E14" s="119" t="str">
        <f>IFERROR(__xludf.DUMMYFUNCTION("""COMPUTED_VALUE"""),"Sloths")</f>
        <v>Sloths</v>
      </c>
      <c r="F14" s="119" t="str">
        <f>IFERROR(__xludf.DUMMYFUNCTION("""COMPUTED_VALUE"""),"Dragon")</f>
        <v>Dragon</v>
      </c>
      <c r="G14" s="107"/>
      <c r="H14" s="119" t="str">
        <f>IFERROR(__xludf.DUMMYFUNCTION("""COMPUTED_VALUE"""),"Drive-by")</f>
        <v>Drive-by</v>
      </c>
      <c r="I14" s="119" t="str">
        <f>IFERROR(__xludf.DUMMYFUNCTION("""COMPUTED_VALUE"""),"Swordsman")</f>
        <v>Swordsman</v>
      </c>
      <c r="J14" s="119" t="str">
        <f>IFERROR(__xludf.DUMMYFUNCTION("""COMPUTED_VALUE"""),"Peerless Scarred")</f>
        <v>Peerless Scarred</v>
      </c>
      <c r="K14" s="119" t="str">
        <f>IFERROR(__xludf.DUMMYFUNCTION("""COMPUTED_VALUE"""),"Desolation")</f>
        <v>Desolation</v>
      </c>
      <c r="L14" s="107"/>
      <c r="M14" s="119" t="str">
        <f>IFERROR(__xludf.DUMMYFUNCTION("""COMPUTED_VALUE"""),"Fire")</f>
        <v>Fire</v>
      </c>
      <c r="N14" s="119" t="str">
        <f>IFERROR(__xludf.DUMMYFUNCTION("""COMPUTED_VALUE"""),"Pixel Picassos")</f>
        <v>Pixel Picassos</v>
      </c>
      <c r="O14" s="119" t="str">
        <f>IFERROR(__xludf.DUMMYFUNCTION("""COMPUTED_VALUE"""),"Great Whites")</f>
        <v>Great Whites</v>
      </c>
      <c r="P14" s="119" t="str">
        <f>IFERROR(__xludf.DUMMYFUNCTION("""COMPUTED_VALUE"""),"Orochi")</f>
        <v>Orochi</v>
      </c>
      <c r="Q14" s="120"/>
      <c r="R14" s="119" t="str">
        <f>IFERROR(__xludf.DUMMYFUNCTION("""COMPUTED_VALUE"""),"Hydras")</f>
        <v>Hydras</v>
      </c>
      <c r="S14" s="119" t="str">
        <f>IFERROR(__xludf.DUMMYFUNCTION("""COMPUTED_VALUE"""),"Hellhounds")</f>
        <v>Hellhounds</v>
      </c>
      <c r="T14" s="119" t="str">
        <f>IFERROR(__xludf.DUMMYFUNCTION("""COMPUTED_VALUE"""),"Praetorian Guard")</f>
        <v>Praetorian Guard</v>
      </c>
      <c r="U14" s="119" t="str">
        <f>IFERROR(__xludf.DUMMYFUNCTION("""COMPUTED_VALUE"""),"Teddy Bears")</f>
        <v>Teddy Bears</v>
      </c>
      <c r="V14" s="109">
        <f>IFERROR(__xludf.DUMMYFUNCTION("""COMPUTED_VALUE"""),45917.0)</f>
        <v>45917</v>
      </c>
      <c r="W14" s="73"/>
      <c r="X14" s="93"/>
      <c r="Y14" s="93"/>
      <c r="Z14" s="93"/>
    </row>
    <row r="15">
      <c r="A15" s="73"/>
      <c r="B15" s="55" t="str">
        <f>IFERROR(__xludf.DUMMYFUNCTION("""COMPUTED_VALUE"""),"Match Day 4")</f>
        <v>Match Day 4</v>
      </c>
      <c r="C15" s="118" t="str">
        <f>IFERROR(__xludf.DUMMYFUNCTION("""COMPUTED_VALUE"""),"Dragon")</f>
        <v>Dragon</v>
      </c>
      <c r="D15" s="119" t="str">
        <f>IFERROR(__xludf.DUMMYFUNCTION("""COMPUTED_VALUE"""),"Sloths")</f>
        <v>Sloths</v>
      </c>
      <c r="E15" s="119" t="str">
        <f>IFERROR(__xludf.DUMMYFUNCTION("""COMPUTED_VALUE"""),"Menthol")</f>
        <v>Menthol</v>
      </c>
      <c r="F15" s="119" t="str">
        <f>IFERROR(__xludf.DUMMYFUNCTION("""COMPUTED_VALUE"""),"Frostbite")</f>
        <v>Frostbite</v>
      </c>
      <c r="G15" s="107"/>
      <c r="H15" s="119" t="str">
        <f>IFERROR(__xludf.DUMMYFUNCTION("""COMPUTED_VALUE"""),"Desolation")</f>
        <v>Desolation</v>
      </c>
      <c r="I15" s="119" t="str">
        <f>IFERROR(__xludf.DUMMYFUNCTION("""COMPUTED_VALUE"""),"Peerless Scarred")</f>
        <v>Peerless Scarred</v>
      </c>
      <c r="J15" s="119" t="str">
        <f>IFERROR(__xludf.DUMMYFUNCTION("""COMPUTED_VALUE"""),"Swordsman")</f>
        <v>Swordsman</v>
      </c>
      <c r="K15" s="119" t="str">
        <f>IFERROR(__xludf.DUMMYFUNCTION("""COMPUTED_VALUE"""),"Drive-by")</f>
        <v>Drive-by</v>
      </c>
      <c r="L15" s="107"/>
      <c r="M15" s="119" t="str">
        <f>IFERROR(__xludf.DUMMYFUNCTION("""COMPUTED_VALUE"""),"Orochi")</f>
        <v>Orochi</v>
      </c>
      <c r="N15" s="119" t="str">
        <f>IFERROR(__xludf.DUMMYFUNCTION("""COMPUTED_VALUE"""),"Great Whites")</f>
        <v>Great Whites</v>
      </c>
      <c r="O15" s="119" t="str">
        <f>IFERROR(__xludf.DUMMYFUNCTION("""COMPUTED_VALUE"""),"Pixel Picassos")</f>
        <v>Pixel Picassos</v>
      </c>
      <c r="P15" s="119" t="str">
        <f>IFERROR(__xludf.DUMMYFUNCTION("""COMPUTED_VALUE"""),"Fire")</f>
        <v>Fire</v>
      </c>
      <c r="Q15" s="120"/>
      <c r="R15" s="119" t="str">
        <f>IFERROR(__xludf.DUMMYFUNCTION("""COMPUTED_VALUE"""),"Teddy Bears")</f>
        <v>Teddy Bears</v>
      </c>
      <c r="S15" s="119" t="str">
        <f>IFERROR(__xludf.DUMMYFUNCTION("""COMPUTED_VALUE"""),"Praetorian Guard")</f>
        <v>Praetorian Guard</v>
      </c>
      <c r="T15" s="119" t="str">
        <f>IFERROR(__xludf.DUMMYFUNCTION("""COMPUTED_VALUE"""),"Hellhounds")</f>
        <v>Hellhounds</v>
      </c>
      <c r="U15" s="119" t="str">
        <f>IFERROR(__xludf.DUMMYFUNCTION("""COMPUTED_VALUE"""),"Hydras")</f>
        <v>Hydras</v>
      </c>
      <c r="V15" s="109">
        <f>IFERROR(__xludf.DUMMYFUNCTION("""COMPUTED_VALUE"""),45922.0)</f>
        <v>45922</v>
      </c>
      <c r="W15" s="73"/>
      <c r="X15" s="93"/>
      <c r="Y15" s="93"/>
      <c r="Z15" s="93"/>
    </row>
    <row r="16">
      <c r="A16" s="73"/>
      <c r="B16" s="55" t="str">
        <f>IFERROR(__xludf.DUMMYFUNCTION("""COMPUTED_VALUE"""),"Match Day 5")</f>
        <v>Match Day 5</v>
      </c>
      <c r="C16" s="118" t="str">
        <f>IFERROR(__xludf.DUMMYFUNCTION("""COMPUTED_VALUE"""),"Menthol")</f>
        <v>Menthol</v>
      </c>
      <c r="D16" s="119" t="str">
        <f>IFERROR(__xludf.DUMMYFUNCTION("""COMPUTED_VALUE"""),"Frostbite")</f>
        <v>Frostbite</v>
      </c>
      <c r="E16" s="119" t="str">
        <f>IFERROR(__xludf.DUMMYFUNCTION("""COMPUTED_VALUE"""),"Dragon")</f>
        <v>Dragon</v>
      </c>
      <c r="F16" s="119" t="str">
        <f>IFERROR(__xludf.DUMMYFUNCTION("""COMPUTED_VALUE"""),"Sloths")</f>
        <v>Sloths</v>
      </c>
      <c r="G16" s="107"/>
      <c r="H16" s="119" t="str">
        <f>IFERROR(__xludf.DUMMYFUNCTION("""COMPUTED_VALUE"""),"Swordsman")</f>
        <v>Swordsman</v>
      </c>
      <c r="I16" s="119" t="str">
        <f>IFERROR(__xludf.DUMMYFUNCTION("""COMPUTED_VALUE"""),"Drive-by")</f>
        <v>Drive-by</v>
      </c>
      <c r="J16" s="119" t="str">
        <f>IFERROR(__xludf.DUMMYFUNCTION("""COMPUTED_VALUE"""),"Desolation")</f>
        <v>Desolation</v>
      </c>
      <c r="K16" s="119" t="str">
        <f>IFERROR(__xludf.DUMMYFUNCTION("""COMPUTED_VALUE"""),"Peerless Scarred")</f>
        <v>Peerless Scarred</v>
      </c>
      <c r="L16" s="107"/>
      <c r="M16" s="119" t="str">
        <f>IFERROR(__xludf.DUMMYFUNCTION("""COMPUTED_VALUE"""),"Pixel Picassos")</f>
        <v>Pixel Picassos</v>
      </c>
      <c r="N16" s="119" t="str">
        <f>IFERROR(__xludf.DUMMYFUNCTION("""COMPUTED_VALUE"""),"Fire")</f>
        <v>Fire</v>
      </c>
      <c r="O16" s="119" t="str">
        <f>IFERROR(__xludf.DUMMYFUNCTION("""COMPUTED_VALUE"""),"Orochi")</f>
        <v>Orochi</v>
      </c>
      <c r="P16" s="119" t="str">
        <f>IFERROR(__xludf.DUMMYFUNCTION("""COMPUTED_VALUE"""),"Great Whites")</f>
        <v>Great Whites</v>
      </c>
      <c r="Q16" s="120"/>
      <c r="R16" s="119" t="str">
        <f>IFERROR(__xludf.DUMMYFUNCTION("""COMPUTED_VALUE"""),"Hellhounds")</f>
        <v>Hellhounds</v>
      </c>
      <c r="S16" s="119" t="str">
        <f>IFERROR(__xludf.DUMMYFUNCTION("""COMPUTED_VALUE"""),"Hydras")</f>
        <v>Hydras</v>
      </c>
      <c r="T16" s="119" t="str">
        <f>IFERROR(__xludf.DUMMYFUNCTION("""COMPUTED_VALUE"""),"Teddy Bears")</f>
        <v>Teddy Bears</v>
      </c>
      <c r="U16" s="119" t="str">
        <f>IFERROR(__xludf.DUMMYFUNCTION("""COMPUTED_VALUE"""),"Praetorian Guard")</f>
        <v>Praetorian Guard</v>
      </c>
      <c r="V16" s="59">
        <f>IFERROR(__xludf.DUMMYFUNCTION("""COMPUTED_VALUE"""),45924.0)</f>
        <v>45924</v>
      </c>
      <c r="W16" s="73"/>
      <c r="X16" s="93"/>
      <c r="Y16" s="93"/>
      <c r="Z16" s="93"/>
    </row>
    <row r="17">
      <c r="A17" s="73"/>
      <c r="B17" s="55" t="str">
        <f>IFERROR(__xludf.DUMMYFUNCTION("""COMPUTED_VALUE"""),"Match Day 6")</f>
        <v>Match Day 6</v>
      </c>
      <c r="C17" s="121" t="str">
        <f>IFERROR(__xludf.DUMMYFUNCTION("""COMPUTED_VALUE"""),"Embezzlers")</f>
        <v>Embezzlers</v>
      </c>
      <c r="D17" s="122" t="str">
        <f>IFERROR(__xludf.DUMMYFUNCTION("""COMPUTED_VALUE"""),"Cotija Cartel")</f>
        <v>Cotija Cartel</v>
      </c>
      <c r="E17" s="122" t="str">
        <f>IFERROR(__xludf.DUMMYFUNCTION("""COMPUTED_VALUE"""),"Raptors")</f>
        <v>Raptors</v>
      </c>
      <c r="F17" s="122" t="str">
        <f>IFERROR(__xludf.DUMMYFUNCTION("""COMPUTED_VALUE"""),"Ghastly Goombahs")</f>
        <v>Ghastly Goombahs</v>
      </c>
      <c r="G17" s="107"/>
      <c r="H17" s="122" t="str">
        <f>IFERROR(__xludf.DUMMYFUNCTION("""COMPUTED_VALUE"""),"Forge Defenders")</f>
        <v>Forge Defenders</v>
      </c>
      <c r="I17" s="122" t="str">
        <f>IFERROR(__xludf.DUMMYFUNCTION("""COMPUTED_VALUE"""),"Thrashers")</f>
        <v>Thrashers</v>
      </c>
      <c r="J17" s="122" t="str">
        <f>IFERROR(__xludf.DUMMYFUNCTION("""COMPUTED_VALUE"""),"Immortals")</f>
        <v>Immortals</v>
      </c>
      <c r="K17" s="122" t="str">
        <f>IFERROR(__xludf.DUMMYFUNCTION("""COMPUTED_VALUE"""),"Black-Holes")</f>
        <v>Black-Holes</v>
      </c>
      <c r="L17" s="107"/>
      <c r="M17" s="122" t="str">
        <f>IFERROR(__xludf.DUMMYFUNCTION("""COMPUTED_VALUE"""),"Gelato")</f>
        <v>Gelato</v>
      </c>
      <c r="N17" s="122" t="str">
        <f>IFERROR(__xludf.DUMMYFUNCTION("""COMPUTED_VALUE"""),"Demons")</f>
        <v>Demons</v>
      </c>
      <c r="O17" s="122" t="str">
        <f>IFERROR(__xludf.DUMMYFUNCTION("""COMPUTED_VALUE"""),"Despair")</f>
        <v>Despair</v>
      </c>
      <c r="P17" s="122" t="str">
        <f>IFERROR(__xludf.DUMMYFUNCTION("""COMPUTED_VALUE"""),"Afterburners")</f>
        <v>Afterburners</v>
      </c>
      <c r="Q17" s="120"/>
      <c r="R17" s="122" t="str">
        <f>IFERROR(__xludf.DUMMYFUNCTION("""COMPUTED_VALUE"""),"Krakens")</f>
        <v>Krakens</v>
      </c>
      <c r="S17" s="122" t="str">
        <f>IFERROR(__xludf.DUMMYFUNCTION("""COMPUTED_VALUE"""),"Dik-diks")</f>
        <v>Dik-diks</v>
      </c>
      <c r="T17" s="122" t="str">
        <f>IFERROR(__xludf.DUMMYFUNCTION("""COMPUTED_VALUE"""),"Commanders")</f>
        <v>Commanders</v>
      </c>
      <c r="U17" s="122" t="str">
        <f>IFERROR(__xludf.DUMMYFUNCTION("""COMPUTED_VALUE"""),"Forest Cobra")</f>
        <v>Forest Cobra</v>
      </c>
      <c r="V17" s="59">
        <f>IFERROR(__xludf.DUMMYFUNCTION("""COMPUTED_VALUE"""),45929.0)</f>
        <v>45929</v>
      </c>
      <c r="W17" s="73"/>
      <c r="X17" s="93"/>
      <c r="Y17" s="93"/>
      <c r="Z17" s="93"/>
    </row>
    <row r="18">
      <c r="A18" s="73"/>
      <c r="B18" s="55" t="str">
        <f>IFERROR(__xludf.DUMMYFUNCTION("""COMPUTED_VALUE"""),"Match Day 7")</f>
        <v>Match Day 7</v>
      </c>
      <c r="C18" s="121" t="str">
        <f>IFERROR(__xludf.DUMMYFUNCTION("""COMPUTED_VALUE"""),"Cotija Cartel")</f>
        <v>Cotija Cartel</v>
      </c>
      <c r="D18" s="122" t="str">
        <f>IFERROR(__xludf.DUMMYFUNCTION("""COMPUTED_VALUE"""),"Embezzlers")</f>
        <v>Embezzlers</v>
      </c>
      <c r="E18" s="122" t="str">
        <f>IFERROR(__xludf.DUMMYFUNCTION("""COMPUTED_VALUE"""),"Ghastly Goombahs")</f>
        <v>Ghastly Goombahs</v>
      </c>
      <c r="F18" s="122" t="str">
        <f>IFERROR(__xludf.DUMMYFUNCTION("""COMPUTED_VALUE"""),"Raptors")</f>
        <v>Raptors</v>
      </c>
      <c r="G18" s="107"/>
      <c r="H18" s="122" t="str">
        <f>IFERROR(__xludf.DUMMYFUNCTION("""COMPUTED_VALUE"""),"Thrashers")</f>
        <v>Thrashers</v>
      </c>
      <c r="I18" s="122" t="str">
        <f>IFERROR(__xludf.DUMMYFUNCTION("""COMPUTED_VALUE"""),"Forge Defenders")</f>
        <v>Forge Defenders</v>
      </c>
      <c r="J18" s="122" t="str">
        <f>IFERROR(__xludf.DUMMYFUNCTION("""COMPUTED_VALUE"""),"Black-Holes")</f>
        <v>Black-Holes</v>
      </c>
      <c r="K18" s="122" t="str">
        <f>IFERROR(__xludf.DUMMYFUNCTION("""COMPUTED_VALUE"""),"Immortals")</f>
        <v>Immortals</v>
      </c>
      <c r="L18" s="107"/>
      <c r="M18" s="122" t="str">
        <f>IFERROR(__xludf.DUMMYFUNCTION("""COMPUTED_VALUE"""),"Demons")</f>
        <v>Demons</v>
      </c>
      <c r="N18" s="122" t="str">
        <f>IFERROR(__xludf.DUMMYFUNCTION("""COMPUTED_VALUE"""),"Gelato")</f>
        <v>Gelato</v>
      </c>
      <c r="O18" s="122" t="str">
        <f>IFERROR(__xludf.DUMMYFUNCTION("""COMPUTED_VALUE"""),"Afterburners")</f>
        <v>Afterburners</v>
      </c>
      <c r="P18" s="122" t="str">
        <f>IFERROR(__xludf.DUMMYFUNCTION("""COMPUTED_VALUE"""),"Despair")</f>
        <v>Despair</v>
      </c>
      <c r="Q18" s="120"/>
      <c r="R18" s="122" t="str">
        <f>IFERROR(__xludf.DUMMYFUNCTION("""COMPUTED_VALUE"""),"Dik-diks")</f>
        <v>Dik-diks</v>
      </c>
      <c r="S18" s="122" t="str">
        <f>IFERROR(__xludf.DUMMYFUNCTION("""COMPUTED_VALUE"""),"Krakens")</f>
        <v>Krakens</v>
      </c>
      <c r="T18" s="122" t="str">
        <f>IFERROR(__xludf.DUMMYFUNCTION("""COMPUTED_VALUE"""),"Forest Cobra")</f>
        <v>Forest Cobra</v>
      </c>
      <c r="U18" s="122" t="str">
        <f>IFERROR(__xludf.DUMMYFUNCTION("""COMPUTED_VALUE"""),"Commanders")</f>
        <v>Commanders</v>
      </c>
      <c r="V18" s="59">
        <f>IFERROR(__xludf.DUMMYFUNCTION("""COMPUTED_VALUE"""),45931.0)</f>
        <v>45931</v>
      </c>
      <c r="W18" s="73"/>
      <c r="X18" s="93"/>
      <c r="Y18" s="93"/>
      <c r="Z18" s="93"/>
    </row>
    <row r="19">
      <c r="A19" s="73"/>
      <c r="B19" s="55" t="str">
        <f>IFERROR(__xludf.DUMMYFUNCTION("""COMPUTED_VALUE"""),"Match Day 8")</f>
        <v>Match Day 8</v>
      </c>
      <c r="C19" s="121" t="str">
        <f>IFERROR(__xludf.DUMMYFUNCTION("""COMPUTED_VALUE"""),"Ghastly Goombahs")</f>
        <v>Ghastly Goombahs</v>
      </c>
      <c r="D19" s="122" t="str">
        <f>IFERROR(__xludf.DUMMYFUNCTION("""COMPUTED_VALUE"""),"Raptors")</f>
        <v>Raptors</v>
      </c>
      <c r="E19" s="122" t="str">
        <f>IFERROR(__xludf.DUMMYFUNCTION("""COMPUTED_VALUE"""),"Cotija Cartel")</f>
        <v>Cotija Cartel</v>
      </c>
      <c r="F19" s="122" t="str">
        <f>IFERROR(__xludf.DUMMYFUNCTION("""COMPUTED_VALUE"""),"Embezzlers")</f>
        <v>Embezzlers</v>
      </c>
      <c r="G19" s="107"/>
      <c r="H19" s="122" t="str">
        <f>IFERROR(__xludf.DUMMYFUNCTION("""COMPUTED_VALUE"""),"Black-Holes")</f>
        <v>Black-Holes</v>
      </c>
      <c r="I19" s="122" t="str">
        <f>IFERROR(__xludf.DUMMYFUNCTION("""COMPUTED_VALUE"""),"Immortals")</f>
        <v>Immortals</v>
      </c>
      <c r="J19" s="122" t="str">
        <f>IFERROR(__xludf.DUMMYFUNCTION("""COMPUTED_VALUE"""),"Thrashers")</f>
        <v>Thrashers</v>
      </c>
      <c r="K19" s="122" t="str">
        <f>IFERROR(__xludf.DUMMYFUNCTION("""COMPUTED_VALUE"""),"Forge Defenders")</f>
        <v>Forge Defenders</v>
      </c>
      <c r="L19" s="107"/>
      <c r="M19" s="122" t="str">
        <f>IFERROR(__xludf.DUMMYFUNCTION("""COMPUTED_VALUE"""),"Afterburners")</f>
        <v>Afterburners</v>
      </c>
      <c r="N19" s="122" t="str">
        <f>IFERROR(__xludf.DUMMYFUNCTION("""COMPUTED_VALUE"""),"Despair")</f>
        <v>Despair</v>
      </c>
      <c r="O19" s="122" t="str">
        <f>IFERROR(__xludf.DUMMYFUNCTION("""COMPUTED_VALUE"""),"Demons")</f>
        <v>Demons</v>
      </c>
      <c r="P19" s="122" t="str">
        <f>IFERROR(__xludf.DUMMYFUNCTION("""COMPUTED_VALUE"""),"Gelato")</f>
        <v>Gelato</v>
      </c>
      <c r="Q19" s="120"/>
      <c r="R19" s="122" t="str">
        <f>IFERROR(__xludf.DUMMYFUNCTION("""COMPUTED_VALUE"""),"Forest Cobra")</f>
        <v>Forest Cobra</v>
      </c>
      <c r="S19" s="122" t="str">
        <f>IFERROR(__xludf.DUMMYFUNCTION("""COMPUTED_VALUE"""),"Commanders")</f>
        <v>Commanders</v>
      </c>
      <c r="T19" s="122" t="str">
        <f>IFERROR(__xludf.DUMMYFUNCTION("""COMPUTED_VALUE"""),"Dik-diks")</f>
        <v>Dik-diks</v>
      </c>
      <c r="U19" s="122" t="str">
        <f>IFERROR(__xludf.DUMMYFUNCTION("""COMPUTED_VALUE"""),"Krakens")</f>
        <v>Krakens</v>
      </c>
      <c r="V19" s="59">
        <f>IFERROR(__xludf.DUMMYFUNCTION("""COMPUTED_VALUE"""),45936.0)</f>
        <v>45936</v>
      </c>
      <c r="W19" s="73"/>
      <c r="X19" s="93"/>
      <c r="Y19" s="93"/>
      <c r="Z19" s="93"/>
    </row>
    <row r="20">
      <c r="A20" s="73"/>
      <c r="B20" s="67" t="str">
        <f>IFERROR(__xludf.DUMMYFUNCTION("""COMPUTED_VALUE"""),"Match Day 9")</f>
        <v>Match Day 9</v>
      </c>
      <c r="C20" s="121" t="str">
        <f>IFERROR(__xludf.DUMMYFUNCTION("""COMPUTED_VALUE"""),"Raptors")</f>
        <v>Raptors</v>
      </c>
      <c r="D20" s="122" t="str">
        <f>IFERROR(__xludf.DUMMYFUNCTION("""COMPUTED_VALUE"""),"Ghastly Goombahs")</f>
        <v>Ghastly Goombahs</v>
      </c>
      <c r="E20" s="122" t="str">
        <f>IFERROR(__xludf.DUMMYFUNCTION("""COMPUTED_VALUE"""),"Embezzlers")</f>
        <v>Embezzlers</v>
      </c>
      <c r="F20" s="122" t="str">
        <f>IFERROR(__xludf.DUMMYFUNCTION("""COMPUTED_VALUE"""),"Cotija Cartel")</f>
        <v>Cotija Cartel</v>
      </c>
      <c r="G20" s="107"/>
      <c r="H20" s="122" t="str">
        <f>IFERROR(__xludf.DUMMYFUNCTION("""COMPUTED_VALUE"""),"Immortals")</f>
        <v>Immortals</v>
      </c>
      <c r="I20" s="122" t="str">
        <f>IFERROR(__xludf.DUMMYFUNCTION("""COMPUTED_VALUE"""),"Black-Holes")</f>
        <v>Black-Holes</v>
      </c>
      <c r="J20" s="122" t="str">
        <f>IFERROR(__xludf.DUMMYFUNCTION("""COMPUTED_VALUE"""),"Forge Defenders")</f>
        <v>Forge Defenders</v>
      </c>
      <c r="K20" s="122" t="str">
        <f>IFERROR(__xludf.DUMMYFUNCTION("""COMPUTED_VALUE"""),"Thrashers")</f>
        <v>Thrashers</v>
      </c>
      <c r="L20" s="107"/>
      <c r="M20" s="122" t="str">
        <f>IFERROR(__xludf.DUMMYFUNCTION("""COMPUTED_VALUE"""),"Despair")</f>
        <v>Despair</v>
      </c>
      <c r="N20" s="122" t="str">
        <f>IFERROR(__xludf.DUMMYFUNCTION("""COMPUTED_VALUE"""),"Afterburners")</f>
        <v>Afterburners</v>
      </c>
      <c r="O20" s="122" t="str">
        <f>IFERROR(__xludf.DUMMYFUNCTION("""COMPUTED_VALUE"""),"Gelato")</f>
        <v>Gelato</v>
      </c>
      <c r="P20" s="122" t="str">
        <f>IFERROR(__xludf.DUMMYFUNCTION("""COMPUTED_VALUE"""),"Demons")</f>
        <v>Demons</v>
      </c>
      <c r="Q20" s="120"/>
      <c r="R20" s="122" t="str">
        <f>IFERROR(__xludf.DUMMYFUNCTION("""COMPUTED_VALUE"""),"Commanders")</f>
        <v>Commanders</v>
      </c>
      <c r="S20" s="122" t="str">
        <f>IFERROR(__xludf.DUMMYFUNCTION("""COMPUTED_VALUE"""),"Forest Cobra")</f>
        <v>Forest Cobra</v>
      </c>
      <c r="T20" s="122" t="str">
        <f>IFERROR(__xludf.DUMMYFUNCTION("""COMPUTED_VALUE"""),"Krakens")</f>
        <v>Krakens</v>
      </c>
      <c r="U20" s="122" t="str">
        <f>IFERROR(__xludf.DUMMYFUNCTION("""COMPUTED_VALUE"""),"Dik-diks")</f>
        <v>Dik-diks</v>
      </c>
      <c r="V20" s="59">
        <f>IFERROR(__xludf.DUMMYFUNCTION("""COMPUTED_VALUE"""),45938.0)</f>
        <v>45938</v>
      </c>
      <c r="W20" s="73"/>
      <c r="X20" s="93"/>
      <c r="Y20" s="93"/>
      <c r="Z20" s="93"/>
    </row>
    <row r="21">
      <c r="A21" s="73"/>
      <c r="B21" s="55" t="str">
        <f>IFERROR(__xludf.DUMMYFUNCTION("""COMPUTED_VALUE"""),"Match Day 10")</f>
        <v>Match Day 10</v>
      </c>
      <c r="C21" s="116" t="str">
        <f>IFERROR(__xludf.DUMMYFUNCTION("""COMPUTED_VALUE"""),"Great Whites")</f>
        <v>Great Whites</v>
      </c>
      <c r="D21" s="117" t="str">
        <f>IFERROR(__xludf.DUMMYFUNCTION("""COMPUTED_VALUE"""),"Orochi")</f>
        <v>Orochi</v>
      </c>
      <c r="E21" s="117" t="str">
        <f>IFERROR(__xludf.DUMMYFUNCTION("""COMPUTED_VALUE"""),"Fire")</f>
        <v>Fire</v>
      </c>
      <c r="F21" s="117" t="str">
        <f>IFERROR(__xludf.DUMMYFUNCTION("""COMPUTED_VALUE"""),"Pixel Picassos")</f>
        <v>Pixel Picassos</v>
      </c>
      <c r="G21" s="107"/>
      <c r="H21" s="117" t="str">
        <f>IFERROR(__xludf.DUMMYFUNCTION("""COMPUTED_VALUE"""),"Praetorian Guard")</f>
        <v>Praetorian Guard</v>
      </c>
      <c r="I21" s="117" t="str">
        <f>IFERROR(__xludf.DUMMYFUNCTION("""COMPUTED_VALUE"""),"Teddy Bears")</f>
        <v>Teddy Bears</v>
      </c>
      <c r="J21" s="117" t="str">
        <f>IFERROR(__xludf.DUMMYFUNCTION("""COMPUTED_VALUE"""),"Hydras")</f>
        <v>Hydras</v>
      </c>
      <c r="K21" s="117" t="str">
        <f>IFERROR(__xludf.DUMMYFUNCTION("""COMPUTED_VALUE"""),"Hellhounds")</f>
        <v>Hellhounds</v>
      </c>
      <c r="L21" s="107"/>
      <c r="M21" s="117" t="str">
        <f>IFERROR(__xludf.DUMMYFUNCTION("""COMPUTED_VALUE"""),"Sloths")</f>
        <v>Sloths</v>
      </c>
      <c r="N21" s="117" t="str">
        <f>IFERROR(__xludf.DUMMYFUNCTION("""COMPUTED_VALUE"""),"Dragon")</f>
        <v>Dragon</v>
      </c>
      <c r="O21" s="117" t="str">
        <f>IFERROR(__xludf.DUMMYFUNCTION("""COMPUTED_VALUE"""),"Frostbite")</f>
        <v>Frostbite</v>
      </c>
      <c r="P21" s="117" t="str">
        <f>IFERROR(__xludf.DUMMYFUNCTION("""COMPUTED_VALUE"""),"Menthol")</f>
        <v>Menthol</v>
      </c>
      <c r="Q21" s="120"/>
      <c r="R21" s="117" t="str">
        <f>IFERROR(__xludf.DUMMYFUNCTION("""COMPUTED_VALUE"""),"Peerless Scarred")</f>
        <v>Peerless Scarred</v>
      </c>
      <c r="S21" s="117" t="str">
        <f>IFERROR(__xludf.DUMMYFUNCTION("""COMPUTED_VALUE"""),"Desolation")</f>
        <v>Desolation</v>
      </c>
      <c r="T21" s="117" t="str">
        <f>IFERROR(__xludf.DUMMYFUNCTION("""COMPUTED_VALUE"""),"Drive-by")</f>
        <v>Drive-by</v>
      </c>
      <c r="U21" s="117" t="str">
        <f>IFERROR(__xludf.DUMMYFUNCTION("""COMPUTED_VALUE"""),"Swordsman")</f>
        <v>Swordsman</v>
      </c>
      <c r="V21" s="59">
        <f>IFERROR(__xludf.DUMMYFUNCTION("""COMPUTED_VALUE"""),45945.0)</f>
        <v>45945</v>
      </c>
      <c r="W21" s="73"/>
      <c r="X21" s="93"/>
      <c r="Y21" s="93"/>
      <c r="Z21" s="93"/>
    </row>
    <row r="22">
      <c r="A22" s="73"/>
      <c r="B22" s="55" t="str">
        <f>IFERROR(__xludf.DUMMYFUNCTION("""COMPUTED_VALUE"""),"Match Day 11")</f>
        <v>Match Day 11</v>
      </c>
      <c r="C22" s="116" t="str">
        <f>IFERROR(__xludf.DUMMYFUNCTION("""COMPUTED_VALUE"""),"Orochi")</f>
        <v>Orochi</v>
      </c>
      <c r="D22" s="117" t="str">
        <f>IFERROR(__xludf.DUMMYFUNCTION("""COMPUTED_VALUE"""),"Great Whites")</f>
        <v>Great Whites</v>
      </c>
      <c r="E22" s="117" t="str">
        <f>IFERROR(__xludf.DUMMYFUNCTION("""COMPUTED_VALUE"""),"Pixel Picassos")</f>
        <v>Pixel Picassos</v>
      </c>
      <c r="F22" s="117" t="str">
        <f>IFERROR(__xludf.DUMMYFUNCTION("""COMPUTED_VALUE"""),"Fire")</f>
        <v>Fire</v>
      </c>
      <c r="G22" s="107"/>
      <c r="H22" s="117" t="str">
        <f>IFERROR(__xludf.DUMMYFUNCTION("""COMPUTED_VALUE"""),"Teddy Bears")</f>
        <v>Teddy Bears</v>
      </c>
      <c r="I22" s="117" t="str">
        <f>IFERROR(__xludf.DUMMYFUNCTION("""COMPUTED_VALUE"""),"Praetorian Guard")</f>
        <v>Praetorian Guard</v>
      </c>
      <c r="J22" s="117" t="str">
        <f>IFERROR(__xludf.DUMMYFUNCTION("""COMPUTED_VALUE"""),"Hellhounds")</f>
        <v>Hellhounds</v>
      </c>
      <c r="K22" s="88" t="str">
        <f>IFERROR(__xludf.DUMMYFUNCTION("""COMPUTED_VALUE"""),"Hydras")</f>
        <v>Hydras</v>
      </c>
      <c r="L22" s="107"/>
      <c r="M22" s="117" t="str">
        <f>IFERROR(__xludf.DUMMYFUNCTION("""COMPUTED_VALUE"""),"Dragon")</f>
        <v>Dragon</v>
      </c>
      <c r="N22" s="117" t="str">
        <f>IFERROR(__xludf.DUMMYFUNCTION("""COMPUTED_VALUE"""),"Sloths")</f>
        <v>Sloths</v>
      </c>
      <c r="O22" s="117" t="str">
        <f>IFERROR(__xludf.DUMMYFUNCTION("""COMPUTED_VALUE"""),"Menthol")</f>
        <v>Menthol</v>
      </c>
      <c r="P22" s="117" t="str">
        <f>IFERROR(__xludf.DUMMYFUNCTION("""COMPUTED_VALUE"""),"Frostbite")</f>
        <v>Frostbite</v>
      </c>
      <c r="Q22" s="120"/>
      <c r="R22" s="117" t="str">
        <f>IFERROR(__xludf.DUMMYFUNCTION("""COMPUTED_VALUE"""),"Desolation")</f>
        <v>Desolation</v>
      </c>
      <c r="S22" s="117" t="str">
        <f>IFERROR(__xludf.DUMMYFUNCTION("""COMPUTED_VALUE"""),"Peerless Scarred")</f>
        <v>Peerless Scarred</v>
      </c>
      <c r="T22" s="117" t="str">
        <f>IFERROR(__xludf.DUMMYFUNCTION("""COMPUTED_VALUE"""),"Swordsman")</f>
        <v>Swordsman</v>
      </c>
      <c r="U22" s="117" t="str">
        <f>IFERROR(__xludf.DUMMYFUNCTION("""COMPUTED_VALUE"""),"Drive-by")</f>
        <v>Drive-by</v>
      </c>
      <c r="V22" s="59">
        <f>IFERROR(__xludf.DUMMYFUNCTION("""COMPUTED_VALUE"""),45950.0)</f>
        <v>45950</v>
      </c>
      <c r="W22" s="73"/>
      <c r="X22" s="93"/>
      <c r="Y22" s="93"/>
      <c r="Z22" s="93"/>
    </row>
    <row r="23">
      <c r="A23" s="73"/>
      <c r="B23" s="68" t="str">
        <f>IFERROR(__xludf.DUMMYFUNCTION("""COMPUTED_VALUE"""),"Match Day 12")</f>
        <v>Match Day 12</v>
      </c>
      <c r="C23" s="116" t="str">
        <f>IFERROR(__xludf.DUMMYFUNCTION("""COMPUTED_VALUE"""),"Fire")</f>
        <v>Fire</v>
      </c>
      <c r="D23" s="117" t="str">
        <f>IFERROR(__xludf.DUMMYFUNCTION("""COMPUTED_VALUE"""),"Pixel Picassos")</f>
        <v>Pixel Picassos</v>
      </c>
      <c r="E23" s="117" t="str">
        <f>IFERROR(__xludf.DUMMYFUNCTION("""COMPUTED_VALUE"""),"Great Whites")</f>
        <v>Great Whites</v>
      </c>
      <c r="F23" s="117" t="str">
        <f>IFERROR(__xludf.DUMMYFUNCTION("""COMPUTED_VALUE"""),"Orochi")</f>
        <v>Orochi</v>
      </c>
      <c r="G23" s="107"/>
      <c r="H23" s="88" t="str">
        <f>IFERROR(__xludf.DUMMYFUNCTION("""COMPUTED_VALUE"""),"Hydras")</f>
        <v>Hydras</v>
      </c>
      <c r="I23" s="117" t="str">
        <f>IFERROR(__xludf.DUMMYFUNCTION("""COMPUTED_VALUE"""),"Hellhounds")</f>
        <v>Hellhounds</v>
      </c>
      <c r="J23" s="117" t="str">
        <f>IFERROR(__xludf.DUMMYFUNCTION("""COMPUTED_VALUE"""),"Praetorian Guard")</f>
        <v>Praetorian Guard</v>
      </c>
      <c r="K23" s="117" t="str">
        <f>IFERROR(__xludf.DUMMYFUNCTION("""COMPUTED_VALUE"""),"Teddy Bears")</f>
        <v>Teddy Bears</v>
      </c>
      <c r="L23" s="107"/>
      <c r="M23" s="117" t="str">
        <f>IFERROR(__xludf.DUMMYFUNCTION("""COMPUTED_VALUE"""),"Frostbite")</f>
        <v>Frostbite</v>
      </c>
      <c r="N23" s="117" t="str">
        <f>IFERROR(__xludf.DUMMYFUNCTION("""COMPUTED_VALUE"""),"Menthol")</f>
        <v>Menthol</v>
      </c>
      <c r="O23" s="117" t="str">
        <f>IFERROR(__xludf.DUMMYFUNCTION("""COMPUTED_VALUE"""),"Sloths")</f>
        <v>Sloths</v>
      </c>
      <c r="P23" s="117" t="str">
        <f>IFERROR(__xludf.DUMMYFUNCTION("""COMPUTED_VALUE"""),"Dragon")</f>
        <v>Dragon</v>
      </c>
      <c r="Q23" s="120"/>
      <c r="R23" s="117" t="str">
        <f>IFERROR(__xludf.DUMMYFUNCTION("""COMPUTED_VALUE"""),"Drive-by")</f>
        <v>Drive-by</v>
      </c>
      <c r="S23" s="117" t="str">
        <f>IFERROR(__xludf.DUMMYFUNCTION("""COMPUTED_VALUE"""),"Swordsman")</f>
        <v>Swordsman</v>
      </c>
      <c r="T23" s="117" t="str">
        <f>IFERROR(__xludf.DUMMYFUNCTION("""COMPUTED_VALUE"""),"Peerless Scarred")</f>
        <v>Peerless Scarred</v>
      </c>
      <c r="U23" s="117" t="str">
        <f>IFERROR(__xludf.DUMMYFUNCTION("""COMPUTED_VALUE"""),"Desolation")</f>
        <v>Desolation</v>
      </c>
      <c r="V23" s="59">
        <f>IFERROR(__xludf.DUMMYFUNCTION("""COMPUTED_VALUE"""),45952.0)</f>
        <v>45952</v>
      </c>
      <c r="W23" s="73"/>
      <c r="X23" s="93"/>
      <c r="Y23" s="93"/>
      <c r="Z23" s="93"/>
    </row>
    <row r="24">
      <c r="A24" s="73"/>
      <c r="B24" s="68" t="str">
        <f>IFERROR(__xludf.DUMMYFUNCTION("""COMPUTED_VALUE"""),"Match Day 13")</f>
        <v>Match Day 13</v>
      </c>
      <c r="C24" s="116" t="str">
        <f>IFERROR(__xludf.DUMMYFUNCTION("""COMPUTED_VALUE"""),"Pixel Picassos")</f>
        <v>Pixel Picassos</v>
      </c>
      <c r="D24" s="117" t="str">
        <f>IFERROR(__xludf.DUMMYFUNCTION("""COMPUTED_VALUE"""),"Fire")</f>
        <v>Fire</v>
      </c>
      <c r="E24" s="117" t="str">
        <f>IFERROR(__xludf.DUMMYFUNCTION("""COMPUTED_VALUE"""),"Orochi")</f>
        <v>Orochi</v>
      </c>
      <c r="F24" s="117" t="str">
        <f>IFERROR(__xludf.DUMMYFUNCTION("""COMPUTED_VALUE"""),"Great Whites")</f>
        <v>Great Whites</v>
      </c>
      <c r="G24" s="107"/>
      <c r="H24" s="117" t="str">
        <f>IFERROR(__xludf.DUMMYFUNCTION("""COMPUTED_VALUE"""),"Hellhounds")</f>
        <v>Hellhounds</v>
      </c>
      <c r="I24" s="117" t="str">
        <f>IFERROR(__xludf.DUMMYFUNCTION("""COMPUTED_VALUE"""),"Hydras")</f>
        <v>Hydras</v>
      </c>
      <c r="J24" s="117" t="str">
        <f>IFERROR(__xludf.DUMMYFUNCTION("""COMPUTED_VALUE"""),"Teddy Bears")</f>
        <v>Teddy Bears</v>
      </c>
      <c r="K24" s="117" t="str">
        <f>IFERROR(__xludf.DUMMYFUNCTION("""COMPUTED_VALUE"""),"Praetorian Guard")</f>
        <v>Praetorian Guard</v>
      </c>
      <c r="L24" s="107"/>
      <c r="M24" s="117" t="str">
        <f>IFERROR(__xludf.DUMMYFUNCTION("""COMPUTED_VALUE"""),"Menthol")</f>
        <v>Menthol</v>
      </c>
      <c r="N24" s="117" t="str">
        <f>IFERROR(__xludf.DUMMYFUNCTION("""COMPUTED_VALUE"""),"Frostbite")</f>
        <v>Frostbite</v>
      </c>
      <c r="O24" s="117" t="str">
        <f>IFERROR(__xludf.DUMMYFUNCTION("""COMPUTED_VALUE"""),"Dragon")</f>
        <v>Dragon</v>
      </c>
      <c r="P24" s="117" t="str">
        <f>IFERROR(__xludf.DUMMYFUNCTION("""COMPUTED_VALUE"""),"Sloths")</f>
        <v>Sloths</v>
      </c>
      <c r="Q24" s="120"/>
      <c r="R24" s="117" t="str">
        <f>IFERROR(__xludf.DUMMYFUNCTION("""COMPUTED_VALUE"""),"Swordsman")</f>
        <v>Swordsman</v>
      </c>
      <c r="S24" s="117" t="str">
        <f>IFERROR(__xludf.DUMMYFUNCTION("""COMPUTED_VALUE"""),"Drive-by")</f>
        <v>Drive-by</v>
      </c>
      <c r="T24" s="117" t="str">
        <f>IFERROR(__xludf.DUMMYFUNCTION("""COMPUTED_VALUE"""),"Desolation")</f>
        <v>Desolation</v>
      </c>
      <c r="U24" s="117" t="str">
        <f>IFERROR(__xludf.DUMMYFUNCTION("""COMPUTED_VALUE"""),"Peerless Scarred")</f>
        <v>Peerless Scarred</v>
      </c>
      <c r="V24" s="59">
        <f>IFERROR(__xludf.DUMMYFUNCTION("""COMPUTED_VALUE"""),45957.0)</f>
        <v>45957</v>
      </c>
      <c r="W24" s="73"/>
      <c r="X24" s="93"/>
      <c r="Y24" s="93"/>
      <c r="Z24" s="93"/>
    </row>
    <row r="25">
      <c r="A25" s="73"/>
      <c r="B25" s="55" t="str">
        <f>IFERROR(__xludf.DUMMYFUNCTION("""COMPUTED_VALUE"""),"Match Day 14")</f>
        <v>Match Day 14</v>
      </c>
      <c r="C25" s="118" t="str">
        <f>IFERROR(__xludf.DUMMYFUNCTION("""COMPUTED_VALUE"""),"Frostbite")</f>
        <v>Frostbite</v>
      </c>
      <c r="D25" s="119" t="str">
        <f>IFERROR(__xludf.DUMMYFUNCTION("""COMPUTED_VALUE"""),"Menthol")</f>
        <v>Menthol</v>
      </c>
      <c r="E25" s="119" t="str">
        <f>IFERROR(__xludf.DUMMYFUNCTION("""COMPUTED_VALUE"""),"Sloths")</f>
        <v>Sloths</v>
      </c>
      <c r="F25" s="119" t="str">
        <f>IFERROR(__xludf.DUMMYFUNCTION("""COMPUTED_VALUE"""),"Dragon")</f>
        <v>Dragon</v>
      </c>
      <c r="G25" s="123"/>
      <c r="H25" s="119" t="str">
        <f>IFERROR(__xludf.DUMMYFUNCTION("""COMPUTED_VALUE"""),"Drive-by")</f>
        <v>Drive-by</v>
      </c>
      <c r="I25" s="119" t="str">
        <f>IFERROR(__xludf.DUMMYFUNCTION("""COMPUTED_VALUE"""),"Swordsman")</f>
        <v>Swordsman</v>
      </c>
      <c r="J25" s="119" t="str">
        <f>IFERROR(__xludf.DUMMYFUNCTION("""COMPUTED_VALUE"""),"Peerless Scarred")</f>
        <v>Peerless Scarred</v>
      </c>
      <c r="K25" s="119" t="str">
        <f>IFERROR(__xludf.DUMMYFUNCTION("""COMPUTED_VALUE"""),"Desolation")</f>
        <v>Desolation</v>
      </c>
      <c r="L25" s="123"/>
      <c r="M25" s="119" t="str">
        <f>IFERROR(__xludf.DUMMYFUNCTION("""COMPUTED_VALUE"""),"Fire")</f>
        <v>Fire</v>
      </c>
      <c r="N25" s="119" t="str">
        <f>IFERROR(__xludf.DUMMYFUNCTION("""COMPUTED_VALUE"""),"Pixel Picassos")</f>
        <v>Pixel Picassos</v>
      </c>
      <c r="O25" s="119" t="str">
        <f>IFERROR(__xludf.DUMMYFUNCTION("""COMPUTED_VALUE"""),"Great Whites")</f>
        <v>Great Whites</v>
      </c>
      <c r="P25" s="119" t="str">
        <f>IFERROR(__xludf.DUMMYFUNCTION("""COMPUTED_VALUE"""),"Orochi")</f>
        <v>Orochi</v>
      </c>
      <c r="Q25" s="120"/>
      <c r="R25" s="119" t="str">
        <f>IFERROR(__xludf.DUMMYFUNCTION("""COMPUTED_VALUE"""),"Hydras")</f>
        <v>Hydras</v>
      </c>
      <c r="S25" s="119" t="str">
        <f>IFERROR(__xludf.DUMMYFUNCTION("""COMPUTED_VALUE"""),"Hellhounds")</f>
        <v>Hellhounds</v>
      </c>
      <c r="T25" s="119" t="str">
        <f>IFERROR(__xludf.DUMMYFUNCTION("""COMPUTED_VALUE"""),"Praetorian Guard")</f>
        <v>Praetorian Guard</v>
      </c>
      <c r="U25" s="119" t="str">
        <f>IFERROR(__xludf.DUMMYFUNCTION("""COMPUTED_VALUE"""),"Teddy Bears")</f>
        <v>Teddy Bears</v>
      </c>
      <c r="V25" s="59">
        <f>IFERROR(__xludf.DUMMYFUNCTION("""COMPUTED_VALUE"""),45959.0)</f>
        <v>45959</v>
      </c>
      <c r="W25" s="73"/>
      <c r="X25" s="93"/>
      <c r="Y25" s="93"/>
      <c r="Z25" s="93"/>
    </row>
    <row r="26">
      <c r="A26" s="73"/>
      <c r="B26" s="55" t="str">
        <f>IFERROR(__xludf.DUMMYFUNCTION("""COMPUTED_VALUE"""),"Match Day 15")</f>
        <v>Match Day 15</v>
      </c>
      <c r="C26" s="118" t="str">
        <f>IFERROR(__xludf.DUMMYFUNCTION("""COMPUTED_VALUE"""),"Dragon")</f>
        <v>Dragon</v>
      </c>
      <c r="D26" s="119" t="str">
        <f>IFERROR(__xludf.DUMMYFUNCTION("""COMPUTED_VALUE"""),"Sloths")</f>
        <v>Sloths</v>
      </c>
      <c r="E26" s="119" t="str">
        <f>IFERROR(__xludf.DUMMYFUNCTION("""COMPUTED_VALUE"""),"Menthol")</f>
        <v>Menthol</v>
      </c>
      <c r="F26" s="119" t="str">
        <f>IFERROR(__xludf.DUMMYFUNCTION("""COMPUTED_VALUE"""),"Frostbite")</f>
        <v>Frostbite</v>
      </c>
      <c r="G26" s="123"/>
      <c r="H26" s="119" t="str">
        <f>IFERROR(__xludf.DUMMYFUNCTION("""COMPUTED_VALUE"""),"Desolation")</f>
        <v>Desolation</v>
      </c>
      <c r="I26" s="119" t="str">
        <f>IFERROR(__xludf.DUMMYFUNCTION("""COMPUTED_VALUE"""),"Peerless Scarred")</f>
        <v>Peerless Scarred</v>
      </c>
      <c r="J26" s="119" t="str">
        <f>IFERROR(__xludf.DUMMYFUNCTION("""COMPUTED_VALUE"""),"Swordsman")</f>
        <v>Swordsman</v>
      </c>
      <c r="K26" s="119" t="str">
        <f>IFERROR(__xludf.DUMMYFUNCTION("""COMPUTED_VALUE"""),"Drive-by")</f>
        <v>Drive-by</v>
      </c>
      <c r="L26" s="123"/>
      <c r="M26" s="119" t="str">
        <f>IFERROR(__xludf.DUMMYFUNCTION("""COMPUTED_VALUE"""),"Orochi")</f>
        <v>Orochi</v>
      </c>
      <c r="N26" s="119" t="str">
        <f>IFERROR(__xludf.DUMMYFUNCTION("""COMPUTED_VALUE"""),"Great Whites")</f>
        <v>Great Whites</v>
      </c>
      <c r="O26" s="119" t="str">
        <f>IFERROR(__xludf.DUMMYFUNCTION("""COMPUTED_VALUE"""),"Pixel Picassos")</f>
        <v>Pixel Picassos</v>
      </c>
      <c r="P26" s="119" t="str">
        <f>IFERROR(__xludf.DUMMYFUNCTION("""COMPUTED_VALUE"""),"Fire")</f>
        <v>Fire</v>
      </c>
      <c r="Q26" s="120"/>
      <c r="R26" s="119" t="str">
        <f>IFERROR(__xludf.DUMMYFUNCTION("""COMPUTED_VALUE"""),"Teddy Bears")</f>
        <v>Teddy Bears</v>
      </c>
      <c r="S26" s="119" t="str">
        <f>IFERROR(__xludf.DUMMYFUNCTION("""COMPUTED_VALUE"""),"Praetorian Guard")</f>
        <v>Praetorian Guard</v>
      </c>
      <c r="T26" s="119" t="str">
        <f>IFERROR(__xludf.DUMMYFUNCTION("""COMPUTED_VALUE"""),"Hellhounds")</f>
        <v>Hellhounds</v>
      </c>
      <c r="U26" s="119" t="str">
        <f>IFERROR(__xludf.DUMMYFUNCTION("""COMPUTED_VALUE"""),"Hydras")</f>
        <v>Hydras</v>
      </c>
      <c r="V26" s="59">
        <f>IFERROR(__xludf.DUMMYFUNCTION("""COMPUTED_VALUE"""),45964.0)</f>
        <v>45964</v>
      </c>
      <c r="W26" s="73"/>
      <c r="X26" s="93"/>
      <c r="Y26" s="93"/>
      <c r="Z26" s="93"/>
    </row>
    <row r="27">
      <c r="A27" s="73"/>
      <c r="B27" s="55" t="str">
        <f>IFERROR(__xludf.DUMMYFUNCTION("""COMPUTED_VALUE"""),"Match Day 16")</f>
        <v>Match Day 16</v>
      </c>
      <c r="C27" s="118" t="str">
        <f>IFERROR(__xludf.DUMMYFUNCTION("""COMPUTED_VALUE"""),"Menthol")</f>
        <v>Menthol</v>
      </c>
      <c r="D27" s="119" t="str">
        <f>IFERROR(__xludf.DUMMYFUNCTION("""COMPUTED_VALUE"""),"Frostbite")</f>
        <v>Frostbite</v>
      </c>
      <c r="E27" s="119" t="str">
        <f>IFERROR(__xludf.DUMMYFUNCTION("""COMPUTED_VALUE"""),"Dragon")</f>
        <v>Dragon</v>
      </c>
      <c r="F27" s="119" t="str">
        <f>IFERROR(__xludf.DUMMYFUNCTION("""COMPUTED_VALUE"""),"Sloths")</f>
        <v>Sloths</v>
      </c>
      <c r="G27" s="123"/>
      <c r="H27" s="119" t="str">
        <f>IFERROR(__xludf.DUMMYFUNCTION("""COMPUTED_VALUE"""),"Swordsman")</f>
        <v>Swordsman</v>
      </c>
      <c r="I27" s="119" t="str">
        <f>IFERROR(__xludf.DUMMYFUNCTION("""COMPUTED_VALUE"""),"Drive-by")</f>
        <v>Drive-by</v>
      </c>
      <c r="J27" s="119" t="str">
        <f>IFERROR(__xludf.DUMMYFUNCTION("""COMPUTED_VALUE"""),"Desolation")</f>
        <v>Desolation</v>
      </c>
      <c r="K27" s="119" t="str">
        <f>IFERROR(__xludf.DUMMYFUNCTION("""COMPUTED_VALUE"""),"Peerless Scarred")</f>
        <v>Peerless Scarred</v>
      </c>
      <c r="L27" s="123"/>
      <c r="M27" s="119" t="str">
        <f>IFERROR(__xludf.DUMMYFUNCTION("""COMPUTED_VALUE"""),"Pixel Picassos")</f>
        <v>Pixel Picassos</v>
      </c>
      <c r="N27" s="119" t="str">
        <f>IFERROR(__xludf.DUMMYFUNCTION("""COMPUTED_VALUE"""),"Fire")</f>
        <v>Fire</v>
      </c>
      <c r="O27" s="119" t="str">
        <f>IFERROR(__xludf.DUMMYFUNCTION("""COMPUTED_VALUE"""),"Orochi")</f>
        <v>Orochi</v>
      </c>
      <c r="P27" s="119" t="str">
        <f>IFERROR(__xludf.DUMMYFUNCTION("""COMPUTED_VALUE"""),"Great Whites")</f>
        <v>Great Whites</v>
      </c>
      <c r="Q27" s="120"/>
      <c r="R27" s="119" t="str">
        <f>IFERROR(__xludf.DUMMYFUNCTION("""COMPUTED_VALUE"""),"Hellhounds")</f>
        <v>Hellhounds</v>
      </c>
      <c r="S27" s="119" t="str">
        <f>IFERROR(__xludf.DUMMYFUNCTION("""COMPUTED_VALUE"""),"Hydras")</f>
        <v>Hydras</v>
      </c>
      <c r="T27" s="119" t="str">
        <f>IFERROR(__xludf.DUMMYFUNCTION("""COMPUTED_VALUE"""),"Teddy Bears")</f>
        <v>Teddy Bears</v>
      </c>
      <c r="U27" s="119" t="str">
        <f>IFERROR(__xludf.DUMMYFUNCTION("""COMPUTED_VALUE"""),"Praetorian Guard")</f>
        <v>Praetorian Guard</v>
      </c>
      <c r="V27" s="59">
        <f>IFERROR(__xludf.DUMMYFUNCTION("""COMPUTED_VALUE"""),45966.0)</f>
        <v>45966</v>
      </c>
      <c r="W27" s="73"/>
      <c r="X27" s="93"/>
      <c r="Y27" s="93"/>
      <c r="Z27" s="93"/>
    </row>
    <row r="28">
      <c r="A28" s="73"/>
      <c r="B28" s="55" t="str">
        <f>IFERROR(__xludf.DUMMYFUNCTION("""COMPUTED_VALUE"""),"Match Day 17")</f>
        <v>Match Day 17</v>
      </c>
      <c r="C28" s="124" t="str">
        <f>IFERROR(__xludf.DUMMYFUNCTION("""COMPUTED_VALUE"""),"Wild-Card (9:45 PM ET) / Quarterfinals (10:30 PM ET)")</f>
        <v>Wild-Card (9:45 PM ET) / Quarterfinals (10:30 PM ET)</v>
      </c>
      <c r="D28" s="27"/>
      <c r="E28" s="27"/>
      <c r="F28" s="27"/>
      <c r="G28" s="27"/>
      <c r="H28" s="27"/>
      <c r="I28" s="27"/>
      <c r="J28" s="27"/>
      <c r="K28" s="90"/>
      <c r="L28" s="73"/>
      <c r="M28" s="124" t="str">
        <f>IFERROR(__xludf.DUMMYFUNCTION("""COMPUTED_VALUE"""),"Wild-Card (9:45 PM ET) / Quarterfinals (10:30 PM ET)")</f>
        <v>Wild-Card (9:45 PM ET) / Quarterfinals (10:30 PM ET)</v>
      </c>
      <c r="N28" s="27"/>
      <c r="O28" s="27"/>
      <c r="P28" s="27"/>
      <c r="Q28" s="27"/>
      <c r="R28" s="27"/>
      <c r="S28" s="27"/>
      <c r="T28" s="27"/>
      <c r="U28" s="90"/>
      <c r="V28" s="59">
        <f>IFERROR(__xludf.DUMMYFUNCTION("""COMPUTED_VALUE"""),45971.0)</f>
        <v>45971</v>
      </c>
      <c r="W28" s="73"/>
      <c r="X28" s="93"/>
      <c r="Y28" s="93"/>
      <c r="Z28" s="93"/>
    </row>
    <row r="29">
      <c r="A29" s="73"/>
      <c r="B29" s="55" t="str">
        <f>IFERROR(__xludf.DUMMYFUNCTION("""COMPUTED_VALUE"""),"Match Day 18")</f>
        <v>Match Day 18</v>
      </c>
      <c r="C29" s="124" t="str">
        <f>IFERROR(__xludf.DUMMYFUNCTION("""COMPUTED_VALUE"""),"Semifinals (9:30 PM ET / Finals 10:30PM ET)")</f>
        <v>Semifinals (9:30 PM ET / Finals 10:30PM ET)</v>
      </c>
      <c r="D29" s="27"/>
      <c r="E29" s="27"/>
      <c r="F29" s="27"/>
      <c r="G29" s="27"/>
      <c r="H29" s="27"/>
      <c r="I29" s="27"/>
      <c r="J29" s="27"/>
      <c r="K29" s="90"/>
      <c r="L29" s="73"/>
      <c r="M29" s="124" t="str">
        <f>IFERROR(__xludf.DUMMYFUNCTION("""COMPUTED_VALUE"""),"Semifinals (9:30 PM ET / Finals 10:30PM ET)")</f>
        <v>Semifinals (9:30 PM ET / Finals 10:30PM ET)</v>
      </c>
      <c r="N29" s="27"/>
      <c r="O29" s="27"/>
      <c r="P29" s="27"/>
      <c r="Q29" s="27"/>
      <c r="R29" s="27"/>
      <c r="S29" s="27"/>
      <c r="T29" s="27"/>
      <c r="U29" s="90"/>
      <c r="V29" s="59">
        <f>IFERROR(__xludf.DUMMYFUNCTION("""COMPUTED_VALUE"""),45973.0)</f>
        <v>45973</v>
      </c>
      <c r="W29" s="73"/>
      <c r="X29" s="93"/>
      <c r="Y29" s="93"/>
      <c r="Z29" s="93"/>
    </row>
    <row r="30">
      <c r="A30" s="73"/>
      <c r="B30" s="73"/>
      <c r="C30" s="73"/>
      <c r="D30" s="73"/>
      <c r="E30" s="73"/>
      <c r="F30" s="73"/>
      <c r="G30" s="73"/>
      <c r="H30" s="73"/>
      <c r="I30" s="4"/>
      <c r="J30" s="4"/>
      <c r="K30" s="4"/>
      <c r="L30" s="4"/>
      <c r="M30" s="4"/>
      <c r="N30" s="4"/>
      <c r="O30" s="4"/>
      <c r="P30" s="73"/>
      <c r="Q30" s="73"/>
      <c r="R30" s="73"/>
      <c r="S30" s="73"/>
      <c r="T30" s="73"/>
      <c r="U30" s="73"/>
      <c r="V30" s="101"/>
      <c r="W30" s="73"/>
      <c r="X30" s="93"/>
      <c r="Y30" s="93"/>
      <c r="Z30" s="93"/>
    </row>
    <row r="31">
      <c r="A31" s="73"/>
      <c r="B31" s="48" t="str">
        <f>IFERROR(__xludf.DUMMYFUNCTION("""COMPUTED_VALUE"""),"Preseason")</f>
        <v>Preseason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48" t="str">
        <f>IFERROR(__xludf.DUMMYFUNCTION("""COMPUTED_VALUE"""),"Preseason")</f>
        <v>Preseason</v>
      </c>
      <c r="W31" s="73"/>
      <c r="X31" s="93"/>
      <c r="Y31" s="93"/>
      <c r="Z31" s="93"/>
    </row>
    <row r="32">
      <c r="A32" s="73"/>
      <c r="B32" s="96" t="str">
        <f>IFERROR(__xludf.DUMMYFUNCTION("""COMPUTED_VALUE"""),"In Division")</f>
        <v>In Division</v>
      </c>
      <c r="C32" s="73"/>
      <c r="D32" s="73"/>
      <c r="E32" s="73"/>
      <c r="F32" s="73"/>
      <c r="G32" s="73"/>
      <c r="H32" s="73"/>
      <c r="I32" s="125" t="str">
        <f>IFERROR(__xludf.DUMMYFUNCTION("""COMPUTED_VALUE"""),"Lunar Conference")</f>
        <v>Lunar Conference</v>
      </c>
      <c r="P32" s="73"/>
      <c r="Q32" s="73"/>
      <c r="R32" s="73"/>
      <c r="S32" s="73"/>
      <c r="T32" s="73"/>
      <c r="U32" s="73"/>
      <c r="V32" s="96" t="str">
        <f>IFERROR(__xludf.DUMMYFUNCTION("""COMPUTED_VALUE"""),"In Division")</f>
        <v>In Division</v>
      </c>
      <c r="W32" s="73"/>
      <c r="X32" s="93"/>
      <c r="Y32" s="93"/>
      <c r="Z32" s="93"/>
    </row>
    <row r="33" ht="15.75" customHeight="1">
      <c r="A33" s="73"/>
      <c r="B33" s="78" t="str">
        <f>IFERROR(__xludf.DUMMYFUNCTION("""COMPUTED_VALUE"""),"In Conference")</f>
        <v>In Conference</v>
      </c>
      <c r="C33" s="4"/>
      <c r="D33" s="4"/>
      <c r="E33" s="4"/>
      <c r="F33" s="4"/>
      <c r="G33" s="4"/>
      <c r="H33" s="4"/>
      <c r="P33" s="4"/>
      <c r="Q33" s="4"/>
      <c r="R33" s="4"/>
      <c r="S33" s="4"/>
      <c r="T33" s="4"/>
      <c r="U33" s="4"/>
      <c r="V33" s="78" t="str">
        <f>IFERROR(__xludf.DUMMYFUNCTION("""COMPUTED_VALUE"""),"In Conference")</f>
        <v>In Conference</v>
      </c>
      <c r="W33" s="73"/>
      <c r="X33" s="93"/>
      <c r="Y33" s="93"/>
      <c r="Z33" s="93"/>
    </row>
    <row r="34" ht="15.75" customHeight="1">
      <c r="A34" s="73"/>
      <c r="B34" s="97" t="str">
        <f>IFERROR(__xludf.DUMMYFUNCTION("""COMPUTED_VALUE"""),"Out of Conference")</f>
        <v>Out of Conference</v>
      </c>
      <c r="C34" s="98" t="str">
        <f>IFERROR(__xludf.DUMMYFUNCTION("""COMPUTED_VALUE"""),"Cloud Division")</f>
        <v>Cloud Division</v>
      </c>
      <c r="G34" s="43"/>
      <c r="H34" s="99" t="str">
        <f>IFERROR(__xludf.DUMMYFUNCTION("""COMPUTED_VALUE"""),"Ember Division")</f>
        <v>Ember Division</v>
      </c>
      <c r="L34" s="73"/>
      <c r="M34" s="100" t="str">
        <f>IFERROR(__xludf.DUMMYFUNCTION("""COMPUTED_VALUE"""),"Mountain Division")</f>
        <v>Mountain Division</v>
      </c>
      <c r="Q34" s="101"/>
      <c r="R34" s="102" t="str">
        <f>IFERROR(__xludf.DUMMYFUNCTION("""COMPUTED_VALUE"""),"Ocean Division")</f>
        <v>Ocean Division</v>
      </c>
      <c r="V34" s="97" t="str">
        <f>IFERROR(__xludf.DUMMYFUNCTION("""COMPUTED_VALUE"""),"Out of Conference")</f>
        <v>Out of Conference</v>
      </c>
      <c r="W34" s="73"/>
      <c r="X34" s="93"/>
      <c r="Y34" s="93"/>
      <c r="Z34" s="93"/>
    </row>
    <row r="35">
      <c r="A35" s="73"/>
      <c r="B35" s="80" t="str">
        <f>IFERROR(__xludf.DUMMYFUNCTION("""COMPUTED_VALUE"""),"Playoffs")</f>
        <v>Playoffs</v>
      </c>
      <c r="C35" s="103" t="str">
        <f>IFERROR(__xludf.DUMMYFUNCTION("""COMPUTED_VALUE"""),"Embezzlers")</f>
        <v>Embezzlers</v>
      </c>
      <c r="D35" s="103" t="str">
        <f>IFERROR(__xludf.DUMMYFUNCTION("""COMPUTED_VALUE"""),"Cotija Cartel")</f>
        <v>Cotija Cartel</v>
      </c>
      <c r="E35" s="103" t="str">
        <f>IFERROR(__xludf.DUMMYFUNCTION("""COMPUTED_VALUE"""),"Ghastly Goombahs")</f>
        <v>Ghastly Goombahs</v>
      </c>
      <c r="F35" s="103" t="str">
        <f>IFERROR(__xludf.DUMMYFUNCTION("""COMPUTED_VALUE"""),"Raptors")</f>
        <v>Raptors</v>
      </c>
      <c r="G35" s="73"/>
      <c r="H35" s="103" t="str">
        <f>IFERROR(__xludf.DUMMYFUNCTION("""COMPUTED_VALUE"""),"Forge Defenders")</f>
        <v>Forge Defenders</v>
      </c>
      <c r="I35" s="103" t="str">
        <f>IFERROR(__xludf.DUMMYFUNCTION("""COMPUTED_VALUE"""),"Thrashers")</f>
        <v>Thrashers</v>
      </c>
      <c r="J35" s="103" t="str">
        <f>IFERROR(__xludf.DUMMYFUNCTION("""COMPUTED_VALUE"""),"Black-Holes")</f>
        <v>Black-Holes</v>
      </c>
      <c r="K35" s="103" t="str">
        <f>IFERROR(__xludf.DUMMYFUNCTION("""COMPUTED_VALUE"""),"Immortals")</f>
        <v>Immortals</v>
      </c>
      <c r="L35" s="104"/>
      <c r="M35" s="103" t="str">
        <f>IFERROR(__xludf.DUMMYFUNCTION("""COMPUTED_VALUE"""),"Gelato")</f>
        <v>Gelato</v>
      </c>
      <c r="N35" s="103" t="str">
        <f>IFERROR(__xludf.DUMMYFUNCTION("""COMPUTED_VALUE"""),"Demons")</f>
        <v>Demons</v>
      </c>
      <c r="O35" s="103" t="str">
        <f>IFERROR(__xludf.DUMMYFUNCTION("""COMPUTED_VALUE"""),"Afterburners")</f>
        <v>Afterburners</v>
      </c>
      <c r="P35" s="103" t="str">
        <f>IFERROR(__xludf.DUMMYFUNCTION("""COMPUTED_VALUE"""),"Despair")</f>
        <v>Despair</v>
      </c>
      <c r="Q35" s="105"/>
      <c r="R35" s="103" t="str">
        <f>IFERROR(__xludf.DUMMYFUNCTION("""COMPUTED_VALUE"""),"Krakens")</f>
        <v>Krakens</v>
      </c>
      <c r="S35" s="103" t="str">
        <f>IFERROR(__xludf.DUMMYFUNCTION("""COMPUTED_VALUE"""),"Dik-diks")</f>
        <v>Dik-diks</v>
      </c>
      <c r="T35" s="103" t="str">
        <f>IFERROR(__xludf.DUMMYFUNCTION("""COMPUTED_VALUE"""),"Forest Cobra")</f>
        <v>Forest Cobra</v>
      </c>
      <c r="U35" s="81" t="str">
        <f>IFERROR(__xludf.DUMMYFUNCTION("""COMPUTED_VALUE"""),"Commanders")</f>
        <v>Commanders</v>
      </c>
      <c r="V35" s="80" t="str">
        <f>IFERROR(__xludf.DUMMYFUNCTION("""COMPUTED_VALUE"""),"Playoffs")</f>
        <v>Playoffs</v>
      </c>
      <c r="W35" s="73"/>
      <c r="X35" s="93"/>
      <c r="Y35" s="93"/>
      <c r="Z35" s="93"/>
    </row>
    <row r="36">
      <c r="A36" s="73"/>
      <c r="B36" s="55" t="str">
        <f>IFERROR(__xludf.DUMMYFUNCTION("""COMPUTED_VALUE"""),"Preseason 1")</f>
        <v>Preseason 1</v>
      </c>
      <c r="C36" s="82" t="str">
        <f>IFERROR(__xludf.DUMMYFUNCTION("""COMPUTED_VALUE"""),"Cotija Cartel")</f>
        <v>Cotija Cartel</v>
      </c>
      <c r="D36" s="83" t="str">
        <f>IFERROR(__xludf.DUMMYFUNCTION("""COMPUTED_VALUE"""),"Embezzlers")</f>
        <v>Embezzlers</v>
      </c>
      <c r="E36" s="83" t="str">
        <f>IFERROR(__xludf.DUMMYFUNCTION("""COMPUTED_VALUE"""),"Raptors")</f>
        <v>Raptors</v>
      </c>
      <c r="F36" s="83" t="str">
        <f>IFERROR(__xludf.DUMMYFUNCTION("""COMPUTED_VALUE"""),"Ghastly Goombahs")</f>
        <v>Ghastly Goombahs</v>
      </c>
      <c r="G36" s="107"/>
      <c r="H36" s="83" t="str">
        <f>IFERROR(__xludf.DUMMYFUNCTION("""COMPUTED_VALUE"""),"Thrashers")</f>
        <v>Thrashers</v>
      </c>
      <c r="I36" s="83" t="str">
        <f>IFERROR(__xludf.DUMMYFUNCTION("""COMPUTED_VALUE"""),"Forge Defenders")</f>
        <v>Forge Defenders</v>
      </c>
      <c r="J36" s="83" t="str">
        <f>IFERROR(__xludf.DUMMYFUNCTION("""COMPUTED_VALUE"""),"Immortals")</f>
        <v>Immortals</v>
      </c>
      <c r="K36" s="83" t="str">
        <f>IFERROR(__xludf.DUMMYFUNCTION("""COMPUTED_VALUE"""),"Black-Holes")</f>
        <v>Black-Holes</v>
      </c>
      <c r="L36" s="107"/>
      <c r="M36" s="83" t="str">
        <f>IFERROR(__xludf.DUMMYFUNCTION("""COMPUTED_VALUE"""),"Demons")</f>
        <v>Demons</v>
      </c>
      <c r="N36" s="83" t="str">
        <f>IFERROR(__xludf.DUMMYFUNCTION("""COMPUTED_VALUE"""),"Gelato")</f>
        <v>Gelato</v>
      </c>
      <c r="O36" s="83" t="str">
        <f>IFERROR(__xludf.DUMMYFUNCTION("""COMPUTED_VALUE"""),"Despair")</f>
        <v>Despair</v>
      </c>
      <c r="P36" s="83" t="str">
        <f>IFERROR(__xludf.DUMMYFUNCTION("""COMPUTED_VALUE"""),"Afterburners")</f>
        <v>Afterburners</v>
      </c>
      <c r="Q36" s="108"/>
      <c r="R36" s="83" t="str">
        <f>IFERROR(__xludf.DUMMYFUNCTION("""COMPUTED_VALUE"""),"Dik-diks")</f>
        <v>Dik-diks</v>
      </c>
      <c r="S36" s="83" t="str">
        <f>IFERROR(__xludf.DUMMYFUNCTION("""COMPUTED_VALUE"""),"Krakens")</f>
        <v>Krakens</v>
      </c>
      <c r="T36" s="83" t="str">
        <f>IFERROR(__xludf.DUMMYFUNCTION("""COMPUTED_VALUE"""),"Commanders")</f>
        <v>Commanders</v>
      </c>
      <c r="U36" s="83" t="str">
        <f>IFERROR(__xludf.DUMMYFUNCTION("""COMPUTED_VALUE"""),"Forest Cobra")</f>
        <v>Forest Cobra</v>
      </c>
      <c r="V36" s="109">
        <f>IFERROR(__xludf.DUMMYFUNCTION("""COMPUTED_VALUE"""),45896.0)</f>
        <v>45896</v>
      </c>
      <c r="W36" s="73"/>
      <c r="X36" s="93"/>
      <c r="Y36" s="93"/>
      <c r="Z36" s="93"/>
    </row>
    <row r="37">
      <c r="A37" s="73"/>
      <c r="B37" s="55" t="str">
        <f>IFERROR(__xludf.DUMMYFUNCTION("""COMPUTED_VALUE"""),"Preseason 2")</f>
        <v>Preseason 2</v>
      </c>
      <c r="C37" s="82" t="str">
        <f>IFERROR(__xludf.DUMMYFUNCTION("""COMPUTED_VALUE"""),"Forest Cobra")</f>
        <v>Forest Cobra</v>
      </c>
      <c r="D37" s="83" t="str">
        <f>IFERROR(__xludf.DUMMYFUNCTION("""COMPUTED_VALUE"""),"Commanders")</f>
        <v>Commanders</v>
      </c>
      <c r="E37" s="83" t="str">
        <f>IFERROR(__xludf.DUMMYFUNCTION("""COMPUTED_VALUE"""),"Krakens")</f>
        <v>Krakens</v>
      </c>
      <c r="F37" s="83" t="str">
        <f>IFERROR(__xludf.DUMMYFUNCTION("""COMPUTED_VALUE"""),"Dik-diks")</f>
        <v>Dik-diks</v>
      </c>
      <c r="G37" s="73"/>
      <c r="H37" s="82" t="str">
        <f>IFERROR(__xludf.DUMMYFUNCTION("""COMPUTED_VALUE"""),"Afterburners")</f>
        <v>Afterburners</v>
      </c>
      <c r="I37" s="83" t="str">
        <f>IFERROR(__xludf.DUMMYFUNCTION("""COMPUTED_VALUE"""),"Despair")</f>
        <v>Despair</v>
      </c>
      <c r="J37" s="83" t="str">
        <f>IFERROR(__xludf.DUMMYFUNCTION("""COMPUTED_VALUE"""),"Gelato")</f>
        <v>Gelato</v>
      </c>
      <c r="K37" s="83" t="str">
        <f>IFERROR(__xludf.DUMMYFUNCTION("""COMPUTED_VALUE"""),"Demons")</f>
        <v>Demons</v>
      </c>
      <c r="L37" s="73"/>
      <c r="M37" s="82" t="str">
        <f>IFERROR(__xludf.DUMMYFUNCTION("""COMPUTED_VALUE"""),"Black-Holes")</f>
        <v>Black-Holes</v>
      </c>
      <c r="N37" s="83" t="str">
        <f>IFERROR(__xludf.DUMMYFUNCTION("""COMPUTED_VALUE"""),"Immortals")</f>
        <v>Immortals</v>
      </c>
      <c r="O37" s="83" t="str">
        <f>IFERROR(__xludf.DUMMYFUNCTION("""COMPUTED_VALUE"""),"Forge Defenders")</f>
        <v>Forge Defenders</v>
      </c>
      <c r="P37" s="83" t="str">
        <f>IFERROR(__xludf.DUMMYFUNCTION("""COMPUTED_VALUE"""),"Thrashers")</f>
        <v>Thrashers</v>
      </c>
      <c r="Q37" s="101"/>
      <c r="R37" s="82" t="str">
        <f>IFERROR(__xludf.DUMMYFUNCTION("""COMPUTED_VALUE"""),"Ghastly Goombahs")</f>
        <v>Ghastly Goombahs</v>
      </c>
      <c r="S37" s="83" t="str">
        <f>IFERROR(__xludf.DUMMYFUNCTION("""COMPUTED_VALUE"""),"Raptors")</f>
        <v>Raptors</v>
      </c>
      <c r="T37" s="83" t="str">
        <f>IFERROR(__xludf.DUMMYFUNCTION("""COMPUTED_VALUE"""),"Embezzlers")</f>
        <v>Embezzlers</v>
      </c>
      <c r="U37" s="83" t="str">
        <f>IFERROR(__xludf.DUMMYFUNCTION("""COMPUTED_VALUE"""),"Cotija Cartel")</f>
        <v>Cotija Cartel</v>
      </c>
      <c r="V37" s="109">
        <f>IFERROR(__xludf.DUMMYFUNCTION("""COMPUTED_VALUE"""),45903.0)</f>
        <v>45903</v>
      </c>
      <c r="W37" s="73"/>
      <c r="X37" s="93"/>
      <c r="Y37" s="93"/>
      <c r="Z37" s="93"/>
    </row>
    <row r="38">
      <c r="A38" s="73"/>
      <c r="B38" s="55" t="str">
        <f>IFERROR(__xludf.DUMMYFUNCTION("""COMPUTED_VALUE"""),"Preseason 3")</f>
        <v>Preseason 3</v>
      </c>
      <c r="C38" s="82" t="str">
        <f>IFERROR(__xludf.DUMMYFUNCTION("""COMPUTED_VALUE"""),"Desolation")</f>
        <v>Desolation</v>
      </c>
      <c r="D38" s="83" t="str">
        <f>IFERROR(__xludf.DUMMYFUNCTION("""COMPUTED_VALUE"""),"Peerless Scarred")</f>
        <v>Peerless Scarred</v>
      </c>
      <c r="E38" s="83" t="str">
        <f>IFERROR(__xludf.DUMMYFUNCTION("""COMPUTED_VALUE"""),"Drive-by")</f>
        <v>Drive-by</v>
      </c>
      <c r="F38" s="83" t="str">
        <f>IFERROR(__xludf.DUMMYFUNCTION("""COMPUTED_VALUE"""),"Swordsman")</f>
        <v>Swordsman</v>
      </c>
      <c r="G38" s="73"/>
      <c r="H38" s="82" t="str">
        <f>IFERROR(__xludf.DUMMYFUNCTION("""COMPUTED_VALUE"""),"Dragon")</f>
        <v>Dragon</v>
      </c>
      <c r="I38" s="83" t="str">
        <f>IFERROR(__xludf.DUMMYFUNCTION("""COMPUTED_VALUE"""),"Sloths")</f>
        <v>Sloths</v>
      </c>
      <c r="J38" s="83" t="str">
        <f>IFERROR(__xludf.DUMMYFUNCTION("""COMPUTED_VALUE"""),"Frostbite")</f>
        <v>Frostbite</v>
      </c>
      <c r="K38" s="83" t="str">
        <f>IFERROR(__xludf.DUMMYFUNCTION("""COMPUTED_VALUE"""),"Menthol")</f>
        <v>Menthol</v>
      </c>
      <c r="L38" s="73"/>
      <c r="M38" s="82" t="str">
        <f>IFERROR(__xludf.DUMMYFUNCTION("""COMPUTED_VALUE"""),"Teddy Bears")</f>
        <v>Teddy Bears</v>
      </c>
      <c r="N38" s="83" t="str">
        <f>IFERROR(__xludf.DUMMYFUNCTION("""COMPUTED_VALUE"""),"Praetorian Guard")</f>
        <v>Praetorian Guard</v>
      </c>
      <c r="O38" s="83" t="str">
        <f>IFERROR(__xludf.DUMMYFUNCTION("""COMPUTED_VALUE"""),"Hydras")</f>
        <v>Hydras</v>
      </c>
      <c r="P38" s="83" t="str">
        <f>IFERROR(__xludf.DUMMYFUNCTION("""COMPUTED_VALUE"""),"Hellhounds")</f>
        <v>Hellhounds</v>
      </c>
      <c r="Q38" s="101"/>
      <c r="R38" s="82" t="str">
        <f>IFERROR(__xludf.DUMMYFUNCTION("""COMPUTED_VALUE"""),"Orochi")</f>
        <v>Orochi</v>
      </c>
      <c r="S38" s="83" t="str">
        <f>IFERROR(__xludf.DUMMYFUNCTION("""COMPUTED_VALUE"""),"Great Whites")</f>
        <v>Great Whites</v>
      </c>
      <c r="T38" s="83" t="str">
        <f>IFERROR(__xludf.DUMMYFUNCTION("""COMPUTED_VALUE"""),"Fire")</f>
        <v>Fire</v>
      </c>
      <c r="U38" s="83" t="str">
        <f>IFERROR(__xludf.DUMMYFUNCTION("""COMPUTED_VALUE"""),"Pixel Picassos")</f>
        <v>Pixel Picassos</v>
      </c>
      <c r="V38" s="109">
        <f>IFERROR(__xludf.DUMMYFUNCTION("""COMPUTED_VALUE"""),45908.0)</f>
        <v>45908</v>
      </c>
      <c r="W38" s="73"/>
      <c r="X38" s="93"/>
      <c r="Y38" s="93"/>
      <c r="Z38" s="93"/>
    </row>
    <row r="39">
      <c r="A39" s="73"/>
      <c r="B39" s="55" t="str">
        <f>IFERROR(__xludf.DUMMYFUNCTION("""COMPUTED_VALUE"""),"Match Day 1")</f>
        <v>Match Day 1</v>
      </c>
      <c r="C39" s="85" t="str">
        <f>IFERROR(__xludf.DUMMYFUNCTION("""COMPUTED_VALUE"""),"Thrashers")</f>
        <v>Thrashers</v>
      </c>
      <c r="D39" s="86" t="str">
        <f>IFERROR(__xludf.DUMMYFUNCTION("""COMPUTED_VALUE"""),"Forge Defenders")</f>
        <v>Forge Defenders</v>
      </c>
      <c r="E39" s="86" t="str">
        <f>IFERROR(__xludf.DUMMYFUNCTION("""COMPUTED_VALUE"""),"Immortals")</f>
        <v>Immortals</v>
      </c>
      <c r="F39" s="86" t="str">
        <f>IFERROR(__xludf.DUMMYFUNCTION("""COMPUTED_VALUE"""),"Black-Holes")</f>
        <v>Black-Holes</v>
      </c>
      <c r="G39" s="114"/>
      <c r="H39" s="86" t="str">
        <f>IFERROR(__xludf.DUMMYFUNCTION("""COMPUTED_VALUE"""),"Cotija Cartel")</f>
        <v>Cotija Cartel</v>
      </c>
      <c r="I39" s="86" t="str">
        <f>IFERROR(__xludf.DUMMYFUNCTION("""COMPUTED_VALUE"""),"Embezzlers")</f>
        <v>Embezzlers</v>
      </c>
      <c r="J39" s="86" t="str">
        <f>IFERROR(__xludf.DUMMYFUNCTION("""COMPUTED_VALUE"""),"Raptors")</f>
        <v>Raptors</v>
      </c>
      <c r="K39" s="86" t="str">
        <f>IFERROR(__xludf.DUMMYFUNCTION("""COMPUTED_VALUE"""),"Ghastly Goombahs")</f>
        <v>Ghastly Goombahs</v>
      </c>
      <c r="L39" s="114"/>
      <c r="M39" s="86" t="str">
        <f>IFERROR(__xludf.DUMMYFUNCTION("""COMPUTED_VALUE"""),"Dik-diks")</f>
        <v>Dik-diks</v>
      </c>
      <c r="N39" s="86" t="str">
        <f>IFERROR(__xludf.DUMMYFUNCTION("""COMPUTED_VALUE"""),"Krakens")</f>
        <v>Krakens</v>
      </c>
      <c r="O39" s="86" t="str">
        <f>IFERROR(__xludf.DUMMYFUNCTION("""COMPUTED_VALUE"""),"Commanders")</f>
        <v>Commanders</v>
      </c>
      <c r="P39" s="86" t="str">
        <f>IFERROR(__xludf.DUMMYFUNCTION("""COMPUTED_VALUE"""),"Forest Cobra")</f>
        <v>Forest Cobra</v>
      </c>
      <c r="Q39" s="115"/>
      <c r="R39" s="86" t="str">
        <f>IFERROR(__xludf.DUMMYFUNCTION("""COMPUTED_VALUE"""),"Demons")</f>
        <v>Demons</v>
      </c>
      <c r="S39" s="86" t="str">
        <f>IFERROR(__xludf.DUMMYFUNCTION("""COMPUTED_VALUE"""),"Gelato")</f>
        <v>Gelato</v>
      </c>
      <c r="T39" s="86" t="str">
        <f>IFERROR(__xludf.DUMMYFUNCTION("""COMPUTED_VALUE"""),"Despair")</f>
        <v>Despair</v>
      </c>
      <c r="U39" s="86" t="str">
        <f>IFERROR(__xludf.DUMMYFUNCTION("""COMPUTED_VALUE"""),"Afterburners")</f>
        <v>Afterburners</v>
      </c>
      <c r="V39" s="109">
        <f>IFERROR(__xludf.DUMMYFUNCTION("""COMPUTED_VALUE"""),45910.0)</f>
        <v>45910</v>
      </c>
      <c r="W39" s="73"/>
      <c r="X39" s="93"/>
      <c r="Y39" s="93"/>
      <c r="Z39" s="93"/>
    </row>
    <row r="40">
      <c r="A40" s="73"/>
      <c r="B40" s="55" t="str">
        <f>IFERROR(__xludf.DUMMYFUNCTION("""COMPUTED_VALUE"""),"Match Day 2")</f>
        <v>Match Day 2</v>
      </c>
      <c r="C40" s="87" t="str">
        <f>IFERROR(__xludf.DUMMYFUNCTION("""COMPUTED_VALUE"""),"Krakens")</f>
        <v>Krakens</v>
      </c>
      <c r="D40" s="88" t="str">
        <f>IFERROR(__xludf.DUMMYFUNCTION("""COMPUTED_VALUE"""),"Dik-diks")</f>
        <v>Dik-diks</v>
      </c>
      <c r="E40" s="88" t="str">
        <f>IFERROR(__xludf.DUMMYFUNCTION("""COMPUTED_VALUE"""),"Forest Cobra")</f>
        <v>Forest Cobra</v>
      </c>
      <c r="F40" s="88" t="str">
        <f>IFERROR(__xludf.DUMMYFUNCTION("""COMPUTED_VALUE"""),"Commanders")</f>
        <v>Commanders</v>
      </c>
      <c r="G40" s="107"/>
      <c r="H40" s="88" t="str">
        <f>IFERROR(__xludf.DUMMYFUNCTION("""COMPUTED_VALUE"""),"Gelato")</f>
        <v>Gelato</v>
      </c>
      <c r="I40" s="88" t="str">
        <f>IFERROR(__xludf.DUMMYFUNCTION("""COMPUTED_VALUE"""),"Demons")</f>
        <v>Demons</v>
      </c>
      <c r="J40" s="88" t="str">
        <f>IFERROR(__xludf.DUMMYFUNCTION("""COMPUTED_VALUE"""),"Afterburners")</f>
        <v>Afterburners</v>
      </c>
      <c r="K40" s="88" t="str">
        <f>IFERROR(__xludf.DUMMYFUNCTION("""COMPUTED_VALUE"""),"Despair")</f>
        <v>Despair</v>
      </c>
      <c r="L40" s="107"/>
      <c r="M40" s="88" t="str">
        <f>IFERROR(__xludf.DUMMYFUNCTION("""COMPUTED_VALUE"""),"Forge Defenders")</f>
        <v>Forge Defenders</v>
      </c>
      <c r="N40" s="88" t="str">
        <f>IFERROR(__xludf.DUMMYFUNCTION("""COMPUTED_VALUE"""),"Thrashers")</f>
        <v>Thrashers</v>
      </c>
      <c r="O40" s="88" t="str">
        <f>IFERROR(__xludf.DUMMYFUNCTION("""COMPUTED_VALUE"""),"Black-Holes")</f>
        <v>Black-Holes</v>
      </c>
      <c r="P40" s="88" t="str">
        <f>IFERROR(__xludf.DUMMYFUNCTION("""COMPUTED_VALUE"""),"Immortals")</f>
        <v>Immortals</v>
      </c>
      <c r="Q40" s="108"/>
      <c r="R40" s="88" t="str">
        <f>IFERROR(__xludf.DUMMYFUNCTION("""COMPUTED_VALUE"""),"Embezzlers")</f>
        <v>Embezzlers</v>
      </c>
      <c r="S40" s="88" t="str">
        <f>IFERROR(__xludf.DUMMYFUNCTION("""COMPUTED_VALUE"""),"Cotija Cartel")</f>
        <v>Cotija Cartel</v>
      </c>
      <c r="T40" s="88" t="str">
        <f>IFERROR(__xludf.DUMMYFUNCTION("""COMPUTED_VALUE"""),"Ghastly Goombahs")</f>
        <v>Ghastly Goombahs</v>
      </c>
      <c r="U40" s="88" t="str">
        <f>IFERROR(__xludf.DUMMYFUNCTION("""COMPUTED_VALUE"""),"Raptors")</f>
        <v>Raptors</v>
      </c>
      <c r="V40" s="109">
        <f>IFERROR(__xludf.DUMMYFUNCTION("""COMPUTED_VALUE"""),45915.0)</f>
        <v>45915</v>
      </c>
      <c r="W40" s="73"/>
      <c r="X40" s="93"/>
      <c r="Y40" s="93"/>
      <c r="Z40" s="93"/>
    </row>
    <row r="41">
      <c r="A41" s="73"/>
      <c r="B41" s="55" t="str">
        <f>IFERROR(__xludf.DUMMYFUNCTION("""COMPUTED_VALUE"""),"Match Day 3")</f>
        <v>Match Day 3</v>
      </c>
      <c r="C41" s="118" t="str">
        <f>IFERROR(__xludf.DUMMYFUNCTION("""COMPUTED_VALUE"""),"Ghastly Goombahs")</f>
        <v>Ghastly Goombahs</v>
      </c>
      <c r="D41" s="119" t="str">
        <f>IFERROR(__xludf.DUMMYFUNCTION("""COMPUTED_VALUE"""),"Raptors")</f>
        <v>Raptors</v>
      </c>
      <c r="E41" s="119" t="str">
        <f>IFERROR(__xludf.DUMMYFUNCTION("""COMPUTED_VALUE"""),"Embezzlers")</f>
        <v>Embezzlers</v>
      </c>
      <c r="F41" s="119" t="str">
        <f>IFERROR(__xludf.DUMMYFUNCTION("""COMPUTED_VALUE"""),"Cotija Cartel")</f>
        <v>Cotija Cartel</v>
      </c>
      <c r="G41" s="107"/>
      <c r="H41" s="119" t="str">
        <f>IFERROR(__xludf.DUMMYFUNCTION("""COMPUTED_VALUE"""),"Black-Holes")</f>
        <v>Black-Holes</v>
      </c>
      <c r="I41" s="119" t="str">
        <f>IFERROR(__xludf.DUMMYFUNCTION("""COMPUTED_VALUE"""),"Immortals")</f>
        <v>Immortals</v>
      </c>
      <c r="J41" s="119" t="str">
        <f>IFERROR(__xludf.DUMMYFUNCTION("""COMPUTED_VALUE"""),"Forge Defenders")</f>
        <v>Forge Defenders</v>
      </c>
      <c r="K41" s="119" t="str">
        <f>IFERROR(__xludf.DUMMYFUNCTION("""COMPUTED_VALUE"""),"Thrashers")</f>
        <v>Thrashers</v>
      </c>
      <c r="L41" s="107"/>
      <c r="M41" s="119" t="str">
        <f>IFERROR(__xludf.DUMMYFUNCTION("""COMPUTED_VALUE"""),"Afterburners")</f>
        <v>Afterburners</v>
      </c>
      <c r="N41" s="119" t="str">
        <f>IFERROR(__xludf.DUMMYFUNCTION("""COMPUTED_VALUE"""),"Despair")</f>
        <v>Despair</v>
      </c>
      <c r="O41" s="119" t="str">
        <f>IFERROR(__xludf.DUMMYFUNCTION("""COMPUTED_VALUE"""),"Gelato")</f>
        <v>Gelato</v>
      </c>
      <c r="P41" s="119" t="str">
        <f>IFERROR(__xludf.DUMMYFUNCTION("""COMPUTED_VALUE"""),"Demons")</f>
        <v>Demons</v>
      </c>
      <c r="Q41" s="120"/>
      <c r="R41" s="119" t="str">
        <f>IFERROR(__xludf.DUMMYFUNCTION("""COMPUTED_VALUE"""),"Forest Cobra")</f>
        <v>Forest Cobra</v>
      </c>
      <c r="S41" s="119" t="str">
        <f>IFERROR(__xludf.DUMMYFUNCTION("""COMPUTED_VALUE"""),"Commanders")</f>
        <v>Commanders</v>
      </c>
      <c r="T41" s="119" t="str">
        <f>IFERROR(__xludf.DUMMYFUNCTION("""COMPUTED_VALUE"""),"Krakens")</f>
        <v>Krakens</v>
      </c>
      <c r="U41" s="119" t="str">
        <f>IFERROR(__xludf.DUMMYFUNCTION("""COMPUTED_VALUE"""),"Dik-diks")</f>
        <v>Dik-diks</v>
      </c>
      <c r="V41" s="109">
        <f>IFERROR(__xludf.DUMMYFUNCTION("""COMPUTED_VALUE"""),45917.0)</f>
        <v>45917</v>
      </c>
      <c r="W41" s="73"/>
      <c r="X41" s="93"/>
      <c r="Y41" s="93"/>
      <c r="Z41" s="93"/>
    </row>
    <row r="42">
      <c r="A42" s="73"/>
      <c r="B42" s="55" t="str">
        <f>IFERROR(__xludf.DUMMYFUNCTION("""COMPUTED_VALUE"""),"Match Day 4")</f>
        <v>Match Day 4</v>
      </c>
      <c r="C42" s="118" t="str">
        <f>IFERROR(__xludf.DUMMYFUNCTION("""COMPUTED_VALUE"""),"Cotija Cartel")</f>
        <v>Cotija Cartel</v>
      </c>
      <c r="D42" s="119" t="str">
        <f>IFERROR(__xludf.DUMMYFUNCTION("""COMPUTED_VALUE"""),"Embezzlers")</f>
        <v>Embezzlers</v>
      </c>
      <c r="E42" s="119" t="str">
        <f>IFERROR(__xludf.DUMMYFUNCTION("""COMPUTED_VALUE"""),"Raptors")</f>
        <v>Raptors</v>
      </c>
      <c r="F42" s="119" t="str">
        <f>IFERROR(__xludf.DUMMYFUNCTION("""COMPUTED_VALUE"""),"Ghastly Goombahs")</f>
        <v>Ghastly Goombahs</v>
      </c>
      <c r="G42" s="107"/>
      <c r="H42" s="119" t="str">
        <f>IFERROR(__xludf.DUMMYFUNCTION("""COMPUTED_VALUE"""),"Thrashers")</f>
        <v>Thrashers</v>
      </c>
      <c r="I42" s="119" t="str">
        <f>IFERROR(__xludf.DUMMYFUNCTION("""COMPUTED_VALUE"""),"Forge Defenders")</f>
        <v>Forge Defenders</v>
      </c>
      <c r="J42" s="119" t="str">
        <f>IFERROR(__xludf.DUMMYFUNCTION("""COMPUTED_VALUE"""),"Immortals")</f>
        <v>Immortals</v>
      </c>
      <c r="K42" s="119" t="str">
        <f>IFERROR(__xludf.DUMMYFUNCTION("""COMPUTED_VALUE"""),"Black-Holes")</f>
        <v>Black-Holes</v>
      </c>
      <c r="L42" s="107"/>
      <c r="M42" s="119" t="str">
        <f>IFERROR(__xludf.DUMMYFUNCTION("""COMPUTED_VALUE"""),"Demons")</f>
        <v>Demons</v>
      </c>
      <c r="N42" s="119" t="str">
        <f>IFERROR(__xludf.DUMMYFUNCTION("""COMPUTED_VALUE"""),"Gelato")</f>
        <v>Gelato</v>
      </c>
      <c r="O42" s="119" t="str">
        <f>IFERROR(__xludf.DUMMYFUNCTION("""COMPUTED_VALUE"""),"Despair")</f>
        <v>Despair</v>
      </c>
      <c r="P42" s="119" t="str">
        <f>IFERROR(__xludf.DUMMYFUNCTION("""COMPUTED_VALUE"""),"Afterburners")</f>
        <v>Afterburners</v>
      </c>
      <c r="Q42" s="120"/>
      <c r="R42" s="119" t="str">
        <f>IFERROR(__xludf.DUMMYFUNCTION("""COMPUTED_VALUE"""),"Dik-diks")</f>
        <v>Dik-diks</v>
      </c>
      <c r="S42" s="119" t="str">
        <f>IFERROR(__xludf.DUMMYFUNCTION("""COMPUTED_VALUE"""),"Krakens")</f>
        <v>Krakens</v>
      </c>
      <c r="T42" s="119" t="str">
        <f>IFERROR(__xludf.DUMMYFUNCTION("""COMPUTED_VALUE"""),"Commanders")</f>
        <v>Commanders</v>
      </c>
      <c r="U42" s="119" t="str">
        <f>IFERROR(__xludf.DUMMYFUNCTION("""COMPUTED_VALUE"""),"Forest Cobra")</f>
        <v>Forest Cobra</v>
      </c>
      <c r="V42" s="59">
        <f>IFERROR(__xludf.DUMMYFUNCTION("""COMPUTED_VALUE"""),45922.0)</f>
        <v>45922</v>
      </c>
      <c r="W42" s="73"/>
      <c r="X42" s="93"/>
      <c r="Y42" s="93"/>
      <c r="Z42" s="93"/>
    </row>
    <row r="43">
      <c r="A43" s="73"/>
      <c r="B43" s="55" t="str">
        <f>IFERROR(__xludf.DUMMYFUNCTION("""COMPUTED_VALUE"""),"Match Day 5")</f>
        <v>Match Day 5</v>
      </c>
      <c r="C43" s="118" t="str">
        <f>IFERROR(__xludf.DUMMYFUNCTION("""COMPUTED_VALUE"""),"Raptors")</f>
        <v>Raptors</v>
      </c>
      <c r="D43" s="119" t="str">
        <f>IFERROR(__xludf.DUMMYFUNCTION("""COMPUTED_VALUE"""),"Ghastly Goombahs")</f>
        <v>Ghastly Goombahs</v>
      </c>
      <c r="E43" s="119" t="str">
        <f>IFERROR(__xludf.DUMMYFUNCTION("""COMPUTED_VALUE"""),"Cotija Cartel")</f>
        <v>Cotija Cartel</v>
      </c>
      <c r="F43" s="119" t="str">
        <f>IFERROR(__xludf.DUMMYFUNCTION("""COMPUTED_VALUE"""),"Embezzlers")</f>
        <v>Embezzlers</v>
      </c>
      <c r="G43" s="107"/>
      <c r="H43" s="119" t="str">
        <f>IFERROR(__xludf.DUMMYFUNCTION("""COMPUTED_VALUE"""),"Immortals")</f>
        <v>Immortals</v>
      </c>
      <c r="I43" s="119" t="str">
        <f>IFERROR(__xludf.DUMMYFUNCTION("""COMPUTED_VALUE"""),"Black-Holes")</f>
        <v>Black-Holes</v>
      </c>
      <c r="J43" s="119" t="str">
        <f>IFERROR(__xludf.DUMMYFUNCTION("""COMPUTED_VALUE"""),"Thrashers")</f>
        <v>Thrashers</v>
      </c>
      <c r="K43" s="119" t="str">
        <f>IFERROR(__xludf.DUMMYFUNCTION("""COMPUTED_VALUE"""),"Forge Defenders")</f>
        <v>Forge Defenders</v>
      </c>
      <c r="L43" s="107"/>
      <c r="M43" s="119" t="str">
        <f>IFERROR(__xludf.DUMMYFUNCTION("""COMPUTED_VALUE"""),"Despair")</f>
        <v>Despair</v>
      </c>
      <c r="N43" s="119" t="str">
        <f>IFERROR(__xludf.DUMMYFUNCTION("""COMPUTED_VALUE"""),"Afterburners")</f>
        <v>Afterburners</v>
      </c>
      <c r="O43" s="119" t="str">
        <f>IFERROR(__xludf.DUMMYFUNCTION("""COMPUTED_VALUE"""),"Demons")</f>
        <v>Demons</v>
      </c>
      <c r="P43" s="119" t="str">
        <f>IFERROR(__xludf.DUMMYFUNCTION("""COMPUTED_VALUE"""),"Gelato")</f>
        <v>Gelato</v>
      </c>
      <c r="Q43" s="120"/>
      <c r="R43" s="119" t="str">
        <f>IFERROR(__xludf.DUMMYFUNCTION("""COMPUTED_VALUE"""),"Commanders")</f>
        <v>Commanders</v>
      </c>
      <c r="S43" s="119" t="str">
        <f>IFERROR(__xludf.DUMMYFUNCTION("""COMPUTED_VALUE"""),"Forest Cobra")</f>
        <v>Forest Cobra</v>
      </c>
      <c r="T43" s="119" t="str">
        <f>IFERROR(__xludf.DUMMYFUNCTION("""COMPUTED_VALUE"""),"Dik-diks")</f>
        <v>Dik-diks</v>
      </c>
      <c r="U43" s="119" t="str">
        <f>IFERROR(__xludf.DUMMYFUNCTION("""COMPUTED_VALUE"""),"Krakens")</f>
        <v>Krakens</v>
      </c>
      <c r="V43" s="59">
        <f>IFERROR(__xludf.DUMMYFUNCTION("""COMPUTED_VALUE"""),45924.0)</f>
        <v>45924</v>
      </c>
      <c r="W43" s="73"/>
      <c r="X43" s="93"/>
      <c r="Y43" s="93"/>
      <c r="Z43" s="93"/>
    </row>
    <row r="44">
      <c r="A44" s="73"/>
      <c r="B44" s="55" t="str">
        <f>IFERROR(__xludf.DUMMYFUNCTION("""COMPUTED_VALUE"""),"Match Day 6")</f>
        <v>Match Day 6</v>
      </c>
      <c r="C44" s="121" t="str">
        <f>IFERROR(__xludf.DUMMYFUNCTION("""COMPUTED_VALUE"""),"Sloths")</f>
        <v>Sloths</v>
      </c>
      <c r="D44" s="122" t="str">
        <f>IFERROR(__xludf.DUMMYFUNCTION("""COMPUTED_VALUE"""),"Dragon")</f>
        <v>Dragon</v>
      </c>
      <c r="E44" s="122" t="str">
        <f>IFERROR(__xludf.DUMMYFUNCTION("""COMPUTED_VALUE"""),"Menthol")</f>
        <v>Menthol</v>
      </c>
      <c r="F44" s="122" t="str">
        <f>IFERROR(__xludf.DUMMYFUNCTION("""COMPUTED_VALUE"""),"Frostbite")</f>
        <v>Frostbite</v>
      </c>
      <c r="G44" s="107"/>
      <c r="H44" s="122" t="str">
        <f>IFERROR(__xludf.DUMMYFUNCTION("""COMPUTED_VALUE"""),"Peerless Scarred")</f>
        <v>Peerless Scarred</v>
      </c>
      <c r="I44" s="122" t="str">
        <f>IFERROR(__xludf.DUMMYFUNCTION("""COMPUTED_VALUE"""),"Desolation")</f>
        <v>Desolation</v>
      </c>
      <c r="J44" s="122" t="str">
        <f>IFERROR(__xludf.DUMMYFUNCTION("""COMPUTED_VALUE"""),"Swordsman")</f>
        <v>Swordsman</v>
      </c>
      <c r="K44" s="122" t="str">
        <f>IFERROR(__xludf.DUMMYFUNCTION("""COMPUTED_VALUE"""),"Drive-by")</f>
        <v>Drive-by</v>
      </c>
      <c r="L44" s="107"/>
      <c r="M44" s="122" t="str">
        <f>IFERROR(__xludf.DUMMYFUNCTION("""COMPUTED_VALUE"""),"Great Whites")</f>
        <v>Great Whites</v>
      </c>
      <c r="N44" s="122" t="str">
        <f>IFERROR(__xludf.DUMMYFUNCTION("""COMPUTED_VALUE"""),"Orochi")</f>
        <v>Orochi</v>
      </c>
      <c r="O44" s="122" t="str">
        <f>IFERROR(__xludf.DUMMYFUNCTION("""COMPUTED_VALUE"""),"Pixel Picassos")</f>
        <v>Pixel Picassos</v>
      </c>
      <c r="P44" s="122" t="str">
        <f>IFERROR(__xludf.DUMMYFUNCTION("""COMPUTED_VALUE"""),"Fire")</f>
        <v>Fire</v>
      </c>
      <c r="Q44" s="120"/>
      <c r="R44" s="122" t="str">
        <f>IFERROR(__xludf.DUMMYFUNCTION("""COMPUTED_VALUE"""),"Praetorian Guard")</f>
        <v>Praetorian Guard</v>
      </c>
      <c r="S44" s="122" t="str">
        <f>IFERROR(__xludf.DUMMYFUNCTION("""COMPUTED_VALUE"""),"Teddy Bears")</f>
        <v>Teddy Bears</v>
      </c>
      <c r="T44" s="122" t="str">
        <f>IFERROR(__xludf.DUMMYFUNCTION("""COMPUTED_VALUE"""),"Hellhounds")</f>
        <v>Hellhounds</v>
      </c>
      <c r="U44" s="122" t="str">
        <f>IFERROR(__xludf.DUMMYFUNCTION("""COMPUTED_VALUE"""),"Hydras")</f>
        <v>Hydras</v>
      </c>
      <c r="V44" s="59">
        <f>IFERROR(__xludf.DUMMYFUNCTION("""COMPUTED_VALUE"""),45929.0)</f>
        <v>45929</v>
      </c>
      <c r="W44" s="73"/>
      <c r="X44" s="93"/>
      <c r="Y44" s="93"/>
      <c r="Z44" s="93"/>
    </row>
    <row r="45">
      <c r="A45" s="73"/>
      <c r="B45" s="55" t="str">
        <f>IFERROR(__xludf.DUMMYFUNCTION("""COMPUTED_VALUE"""),"Match Day 7")</f>
        <v>Match Day 7</v>
      </c>
      <c r="C45" s="121" t="str">
        <f>IFERROR(__xludf.DUMMYFUNCTION("""COMPUTED_VALUE"""),"Dragon")</f>
        <v>Dragon</v>
      </c>
      <c r="D45" s="122" t="str">
        <f>IFERROR(__xludf.DUMMYFUNCTION("""COMPUTED_VALUE"""),"Sloths")</f>
        <v>Sloths</v>
      </c>
      <c r="E45" s="122" t="str">
        <f>IFERROR(__xludf.DUMMYFUNCTION("""COMPUTED_VALUE"""),"Frostbite")</f>
        <v>Frostbite</v>
      </c>
      <c r="F45" s="122" t="str">
        <f>IFERROR(__xludf.DUMMYFUNCTION("""COMPUTED_VALUE"""),"Menthol")</f>
        <v>Menthol</v>
      </c>
      <c r="G45" s="107"/>
      <c r="H45" s="122" t="str">
        <f>IFERROR(__xludf.DUMMYFUNCTION("""COMPUTED_VALUE"""),"Desolation")</f>
        <v>Desolation</v>
      </c>
      <c r="I45" s="122" t="str">
        <f>IFERROR(__xludf.DUMMYFUNCTION("""COMPUTED_VALUE"""),"Peerless Scarred")</f>
        <v>Peerless Scarred</v>
      </c>
      <c r="J45" s="122" t="str">
        <f>IFERROR(__xludf.DUMMYFUNCTION("""COMPUTED_VALUE"""),"Drive-by")</f>
        <v>Drive-by</v>
      </c>
      <c r="K45" s="122" t="str">
        <f>IFERROR(__xludf.DUMMYFUNCTION("""COMPUTED_VALUE"""),"Swordsman")</f>
        <v>Swordsman</v>
      </c>
      <c r="L45" s="107"/>
      <c r="M45" s="122" t="str">
        <f>IFERROR(__xludf.DUMMYFUNCTION("""COMPUTED_VALUE"""),"Orochi")</f>
        <v>Orochi</v>
      </c>
      <c r="N45" s="122" t="str">
        <f>IFERROR(__xludf.DUMMYFUNCTION("""COMPUTED_VALUE"""),"Great Whites")</f>
        <v>Great Whites</v>
      </c>
      <c r="O45" s="122" t="str">
        <f>IFERROR(__xludf.DUMMYFUNCTION("""COMPUTED_VALUE"""),"Fire")</f>
        <v>Fire</v>
      </c>
      <c r="P45" s="122" t="str">
        <f>IFERROR(__xludf.DUMMYFUNCTION("""COMPUTED_VALUE"""),"Pixel Picassos")</f>
        <v>Pixel Picassos</v>
      </c>
      <c r="Q45" s="120"/>
      <c r="R45" s="122" t="str">
        <f>IFERROR(__xludf.DUMMYFUNCTION("""COMPUTED_VALUE"""),"Teddy Bears")</f>
        <v>Teddy Bears</v>
      </c>
      <c r="S45" s="122" t="str">
        <f>IFERROR(__xludf.DUMMYFUNCTION("""COMPUTED_VALUE"""),"Praetorian Guard")</f>
        <v>Praetorian Guard</v>
      </c>
      <c r="T45" s="122" t="str">
        <f>IFERROR(__xludf.DUMMYFUNCTION("""COMPUTED_VALUE"""),"Hydras")</f>
        <v>Hydras</v>
      </c>
      <c r="U45" s="122" t="str">
        <f>IFERROR(__xludf.DUMMYFUNCTION("""COMPUTED_VALUE"""),"Hellhounds")</f>
        <v>Hellhounds</v>
      </c>
      <c r="V45" s="59">
        <f>IFERROR(__xludf.DUMMYFUNCTION("""COMPUTED_VALUE"""),45931.0)</f>
        <v>45931</v>
      </c>
      <c r="W45" s="73"/>
      <c r="X45" s="93"/>
      <c r="Y45" s="93"/>
      <c r="Z45" s="93"/>
    </row>
    <row r="46">
      <c r="A46" s="73"/>
      <c r="B46" s="55" t="str">
        <f>IFERROR(__xludf.DUMMYFUNCTION("""COMPUTED_VALUE"""),"Match Day 8")</f>
        <v>Match Day 8</v>
      </c>
      <c r="C46" s="121" t="str">
        <f>IFERROR(__xludf.DUMMYFUNCTION("""COMPUTED_VALUE"""),"Menthol")</f>
        <v>Menthol</v>
      </c>
      <c r="D46" s="122" t="str">
        <f>IFERROR(__xludf.DUMMYFUNCTION("""COMPUTED_VALUE"""),"Frostbite")</f>
        <v>Frostbite</v>
      </c>
      <c r="E46" s="122" t="str">
        <f>IFERROR(__xludf.DUMMYFUNCTION("""COMPUTED_VALUE"""),"Sloths")</f>
        <v>Sloths</v>
      </c>
      <c r="F46" s="122" t="str">
        <f>IFERROR(__xludf.DUMMYFUNCTION("""COMPUTED_VALUE"""),"Dragon")</f>
        <v>Dragon</v>
      </c>
      <c r="G46" s="107"/>
      <c r="H46" s="122" t="str">
        <f>IFERROR(__xludf.DUMMYFUNCTION("""COMPUTED_VALUE"""),"Swordsman")</f>
        <v>Swordsman</v>
      </c>
      <c r="I46" s="122" t="str">
        <f>IFERROR(__xludf.DUMMYFUNCTION("""COMPUTED_VALUE"""),"Drive-by")</f>
        <v>Drive-by</v>
      </c>
      <c r="J46" s="122" t="str">
        <f>IFERROR(__xludf.DUMMYFUNCTION("""COMPUTED_VALUE"""),"Peerless Scarred")</f>
        <v>Peerless Scarred</v>
      </c>
      <c r="K46" s="122" t="str">
        <f>IFERROR(__xludf.DUMMYFUNCTION("""COMPUTED_VALUE"""),"Desolation")</f>
        <v>Desolation</v>
      </c>
      <c r="L46" s="107"/>
      <c r="M46" s="122" t="str">
        <f>IFERROR(__xludf.DUMMYFUNCTION("""COMPUTED_VALUE"""),"Pixel Picassos")</f>
        <v>Pixel Picassos</v>
      </c>
      <c r="N46" s="122" t="str">
        <f>IFERROR(__xludf.DUMMYFUNCTION("""COMPUTED_VALUE"""),"Fire")</f>
        <v>Fire</v>
      </c>
      <c r="O46" s="122" t="str">
        <f>IFERROR(__xludf.DUMMYFUNCTION("""COMPUTED_VALUE"""),"Great Whites")</f>
        <v>Great Whites</v>
      </c>
      <c r="P46" s="122" t="str">
        <f>IFERROR(__xludf.DUMMYFUNCTION("""COMPUTED_VALUE"""),"Orochi")</f>
        <v>Orochi</v>
      </c>
      <c r="Q46" s="120"/>
      <c r="R46" s="122" t="str">
        <f>IFERROR(__xludf.DUMMYFUNCTION("""COMPUTED_VALUE"""),"Hellhounds")</f>
        <v>Hellhounds</v>
      </c>
      <c r="S46" s="122" t="str">
        <f>IFERROR(__xludf.DUMMYFUNCTION("""COMPUTED_VALUE"""),"Hydras")</f>
        <v>Hydras</v>
      </c>
      <c r="T46" s="122" t="str">
        <f>IFERROR(__xludf.DUMMYFUNCTION("""COMPUTED_VALUE"""),"Praetorian Guard")</f>
        <v>Praetorian Guard</v>
      </c>
      <c r="U46" s="122" t="str">
        <f>IFERROR(__xludf.DUMMYFUNCTION("""COMPUTED_VALUE"""),"Teddy Bears")</f>
        <v>Teddy Bears</v>
      </c>
      <c r="V46" s="59">
        <f>IFERROR(__xludf.DUMMYFUNCTION("""COMPUTED_VALUE"""),45936.0)</f>
        <v>45936</v>
      </c>
      <c r="W46" s="73"/>
      <c r="X46" s="93"/>
      <c r="Y46" s="93"/>
      <c r="Z46" s="93"/>
    </row>
    <row r="47">
      <c r="A47" s="73"/>
      <c r="B47" s="67" t="str">
        <f>IFERROR(__xludf.DUMMYFUNCTION("""COMPUTED_VALUE"""),"Match Day 9")</f>
        <v>Match Day 9</v>
      </c>
      <c r="C47" s="121" t="str">
        <f>IFERROR(__xludf.DUMMYFUNCTION("""COMPUTED_VALUE"""),"Frostbite")</f>
        <v>Frostbite</v>
      </c>
      <c r="D47" s="122" t="str">
        <f>IFERROR(__xludf.DUMMYFUNCTION("""COMPUTED_VALUE"""),"Menthol")</f>
        <v>Menthol</v>
      </c>
      <c r="E47" s="122" t="str">
        <f>IFERROR(__xludf.DUMMYFUNCTION("""COMPUTED_VALUE"""),"Dragon")</f>
        <v>Dragon</v>
      </c>
      <c r="F47" s="122" t="str">
        <f>IFERROR(__xludf.DUMMYFUNCTION("""COMPUTED_VALUE"""),"Sloths")</f>
        <v>Sloths</v>
      </c>
      <c r="G47" s="107"/>
      <c r="H47" s="122" t="str">
        <f>IFERROR(__xludf.DUMMYFUNCTION("""COMPUTED_VALUE"""),"Drive-by")</f>
        <v>Drive-by</v>
      </c>
      <c r="I47" s="122" t="str">
        <f>IFERROR(__xludf.DUMMYFUNCTION("""COMPUTED_VALUE"""),"Swordsman")</f>
        <v>Swordsman</v>
      </c>
      <c r="J47" s="122" t="str">
        <f>IFERROR(__xludf.DUMMYFUNCTION("""COMPUTED_VALUE"""),"Desolation")</f>
        <v>Desolation</v>
      </c>
      <c r="K47" s="122" t="str">
        <f>IFERROR(__xludf.DUMMYFUNCTION("""COMPUTED_VALUE"""),"Peerless Scarred")</f>
        <v>Peerless Scarred</v>
      </c>
      <c r="L47" s="107"/>
      <c r="M47" s="122" t="str">
        <f>IFERROR(__xludf.DUMMYFUNCTION("""COMPUTED_VALUE"""),"Fire")</f>
        <v>Fire</v>
      </c>
      <c r="N47" s="122" t="str">
        <f>IFERROR(__xludf.DUMMYFUNCTION("""COMPUTED_VALUE"""),"Pixel Picassos")</f>
        <v>Pixel Picassos</v>
      </c>
      <c r="O47" s="122" t="str">
        <f>IFERROR(__xludf.DUMMYFUNCTION("""COMPUTED_VALUE"""),"Orochi")</f>
        <v>Orochi</v>
      </c>
      <c r="P47" s="122" t="str">
        <f>IFERROR(__xludf.DUMMYFUNCTION("""COMPUTED_VALUE"""),"Great Whites")</f>
        <v>Great Whites</v>
      </c>
      <c r="Q47" s="120"/>
      <c r="R47" s="122" t="str">
        <f>IFERROR(__xludf.DUMMYFUNCTION("""COMPUTED_VALUE"""),"Hydras")</f>
        <v>Hydras</v>
      </c>
      <c r="S47" s="122" t="str">
        <f>IFERROR(__xludf.DUMMYFUNCTION("""COMPUTED_VALUE"""),"Hellhounds")</f>
        <v>Hellhounds</v>
      </c>
      <c r="T47" s="122" t="str">
        <f>IFERROR(__xludf.DUMMYFUNCTION("""COMPUTED_VALUE"""),"Teddy Bears")</f>
        <v>Teddy Bears</v>
      </c>
      <c r="U47" s="122" t="str">
        <f>IFERROR(__xludf.DUMMYFUNCTION("""COMPUTED_VALUE"""),"Praetorian Guard")</f>
        <v>Praetorian Guard</v>
      </c>
      <c r="V47" s="59">
        <f>IFERROR(__xludf.DUMMYFUNCTION("""COMPUTED_VALUE"""),45938.0)</f>
        <v>45938</v>
      </c>
      <c r="W47" s="73"/>
      <c r="X47" s="93"/>
      <c r="Y47" s="93"/>
      <c r="Z47" s="93"/>
    </row>
    <row r="48">
      <c r="A48" s="73"/>
      <c r="B48" s="55" t="str">
        <f>IFERROR(__xludf.DUMMYFUNCTION("""COMPUTED_VALUE"""),"Match Day 10")</f>
        <v>Match Day 10</v>
      </c>
      <c r="C48" s="87" t="str">
        <f>IFERROR(__xludf.DUMMYFUNCTION("""COMPUTED_VALUE"""),"Gelato")</f>
        <v>Gelato</v>
      </c>
      <c r="D48" s="88" t="str">
        <f>IFERROR(__xludf.DUMMYFUNCTION("""COMPUTED_VALUE"""),"Demons")</f>
        <v>Demons</v>
      </c>
      <c r="E48" s="88" t="str">
        <f>IFERROR(__xludf.DUMMYFUNCTION("""COMPUTED_VALUE"""),"Afterburners")</f>
        <v>Afterburners</v>
      </c>
      <c r="F48" s="88" t="str">
        <f>IFERROR(__xludf.DUMMYFUNCTION("""COMPUTED_VALUE"""),"Despair")</f>
        <v>Despair</v>
      </c>
      <c r="G48" s="107"/>
      <c r="H48" s="88" t="str">
        <f>IFERROR(__xludf.DUMMYFUNCTION("""COMPUTED_VALUE"""),"Krakens")</f>
        <v>Krakens</v>
      </c>
      <c r="I48" s="88" t="str">
        <f>IFERROR(__xludf.DUMMYFUNCTION("""COMPUTED_VALUE"""),"Dik-diks")</f>
        <v>Dik-diks</v>
      </c>
      <c r="J48" s="88" t="str">
        <f>IFERROR(__xludf.DUMMYFUNCTION("""COMPUTED_VALUE"""),"Forest Cobra")</f>
        <v>Forest Cobra</v>
      </c>
      <c r="K48" s="88" t="str">
        <f>IFERROR(__xludf.DUMMYFUNCTION("""COMPUTED_VALUE"""),"Commanders")</f>
        <v>Commanders</v>
      </c>
      <c r="L48" s="107"/>
      <c r="M48" s="88" t="str">
        <f>IFERROR(__xludf.DUMMYFUNCTION("""COMPUTED_VALUE"""),"Embezzlers")</f>
        <v>Embezzlers</v>
      </c>
      <c r="N48" s="88" t="str">
        <f>IFERROR(__xludf.DUMMYFUNCTION("""COMPUTED_VALUE"""),"Cotija Cartel")</f>
        <v>Cotija Cartel</v>
      </c>
      <c r="O48" s="88" t="str">
        <f>IFERROR(__xludf.DUMMYFUNCTION("""COMPUTED_VALUE"""),"Ghastly Goombahs")</f>
        <v>Ghastly Goombahs</v>
      </c>
      <c r="P48" s="88" t="str">
        <f>IFERROR(__xludf.DUMMYFUNCTION("""COMPUTED_VALUE"""),"Raptors")</f>
        <v>Raptors</v>
      </c>
      <c r="Q48" s="120"/>
      <c r="R48" s="88" t="str">
        <f>IFERROR(__xludf.DUMMYFUNCTION("""COMPUTED_VALUE"""),"Forge Defenders")</f>
        <v>Forge Defenders</v>
      </c>
      <c r="S48" s="88" t="str">
        <f>IFERROR(__xludf.DUMMYFUNCTION("""COMPUTED_VALUE"""),"Thrashers")</f>
        <v>Thrashers</v>
      </c>
      <c r="T48" s="88" t="str">
        <f>IFERROR(__xludf.DUMMYFUNCTION("""COMPUTED_VALUE"""),"Black-Holes")</f>
        <v>Black-Holes</v>
      </c>
      <c r="U48" s="88" t="str">
        <f>IFERROR(__xludf.DUMMYFUNCTION("""COMPUTED_VALUE"""),"Immortals")</f>
        <v>Immortals</v>
      </c>
      <c r="V48" s="59">
        <f>IFERROR(__xludf.DUMMYFUNCTION("""COMPUTED_VALUE"""),45945.0)</f>
        <v>45945</v>
      </c>
      <c r="W48" s="73"/>
      <c r="X48" s="93"/>
      <c r="Y48" s="93"/>
      <c r="Z48" s="93"/>
    </row>
    <row r="49">
      <c r="A49" s="73"/>
      <c r="B49" s="55" t="str">
        <f>IFERROR(__xludf.DUMMYFUNCTION("""COMPUTED_VALUE"""),"Match Day 11")</f>
        <v>Match Day 11</v>
      </c>
      <c r="C49" s="87" t="str">
        <f>IFERROR(__xludf.DUMMYFUNCTION("""COMPUTED_VALUE"""),"Demons")</f>
        <v>Demons</v>
      </c>
      <c r="D49" s="88" t="str">
        <f>IFERROR(__xludf.DUMMYFUNCTION("""COMPUTED_VALUE"""),"Gelato")</f>
        <v>Gelato</v>
      </c>
      <c r="E49" s="88" t="str">
        <f>IFERROR(__xludf.DUMMYFUNCTION("""COMPUTED_VALUE"""),"Despair")</f>
        <v>Despair</v>
      </c>
      <c r="F49" s="88" t="str">
        <f>IFERROR(__xludf.DUMMYFUNCTION("""COMPUTED_VALUE"""),"Afterburners")</f>
        <v>Afterburners</v>
      </c>
      <c r="G49" s="107"/>
      <c r="H49" s="88" t="str">
        <f>IFERROR(__xludf.DUMMYFUNCTION("""COMPUTED_VALUE"""),"Dik-diks")</f>
        <v>Dik-diks</v>
      </c>
      <c r="I49" s="88" t="str">
        <f>IFERROR(__xludf.DUMMYFUNCTION("""COMPUTED_VALUE"""),"Krakens")</f>
        <v>Krakens</v>
      </c>
      <c r="J49" s="88" t="str">
        <f>IFERROR(__xludf.DUMMYFUNCTION("""COMPUTED_VALUE"""),"Commanders")</f>
        <v>Commanders</v>
      </c>
      <c r="K49" s="88" t="str">
        <f>IFERROR(__xludf.DUMMYFUNCTION("""COMPUTED_VALUE"""),"Forest Cobra")</f>
        <v>Forest Cobra</v>
      </c>
      <c r="L49" s="107"/>
      <c r="M49" s="88" t="str">
        <f>IFERROR(__xludf.DUMMYFUNCTION("""COMPUTED_VALUE"""),"Cotija Cartel")</f>
        <v>Cotija Cartel</v>
      </c>
      <c r="N49" s="88" t="str">
        <f>IFERROR(__xludf.DUMMYFUNCTION("""COMPUTED_VALUE"""),"Embezzlers")</f>
        <v>Embezzlers</v>
      </c>
      <c r="O49" s="88" t="str">
        <f>IFERROR(__xludf.DUMMYFUNCTION("""COMPUTED_VALUE"""),"Raptors")</f>
        <v>Raptors</v>
      </c>
      <c r="P49" s="88" t="str">
        <f>IFERROR(__xludf.DUMMYFUNCTION("""COMPUTED_VALUE"""),"Ghastly Goombahs")</f>
        <v>Ghastly Goombahs</v>
      </c>
      <c r="Q49" s="120"/>
      <c r="R49" s="88" t="str">
        <f>IFERROR(__xludf.DUMMYFUNCTION("""COMPUTED_VALUE"""),"Thrashers")</f>
        <v>Thrashers</v>
      </c>
      <c r="S49" s="88" t="str">
        <f>IFERROR(__xludf.DUMMYFUNCTION("""COMPUTED_VALUE"""),"Forge Defenders")</f>
        <v>Forge Defenders</v>
      </c>
      <c r="T49" s="88" t="str">
        <f>IFERROR(__xludf.DUMMYFUNCTION("""COMPUTED_VALUE"""),"Immortals")</f>
        <v>Immortals</v>
      </c>
      <c r="U49" s="88" t="str">
        <f>IFERROR(__xludf.DUMMYFUNCTION("""COMPUTED_VALUE"""),"Black-Holes")</f>
        <v>Black-Holes</v>
      </c>
      <c r="V49" s="59">
        <f>IFERROR(__xludf.DUMMYFUNCTION("""COMPUTED_VALUE"""),45950.0)</f>
        <v>45950</v>
      </c>
      <c r="W49" s="73"/>
      <c r="X49" s="93"/>
      <c r="Y49" s="93"/>
      <c r="Z49" s="93"/>
    </row>
    <row r="50">
      <c r="A50" s="73"/>
      <c r="B50" s="68" t="str">
        <f>IFERROR(__xludf.DUMMYFUNCTION("""COMPUTED_VALUE"""),"Match Day 12")</f>
        <v>Match Day 12</v>
      </c>
      <c r="C50" s="87" t="str">
        <f>IFERROR(__xludf.DUMMYFUNCTION("""COMPUTED_VALUE"""),"Afterburners")</f>
        <v>Afterburners</v>
      </c>
      <c r="D50" s="88" t="str">
        <f>IFERROR(__xludf.DUMMYFUNCTION("""COMPUTED_VALUE"""),"Despair")</f>
        <v>Despair</v>
      </c>
      <c r="E50" s="88" t="str">
        <f>IFERROR(__xludf.DUMMYFUNCTION("""COMPUTED_VALUE"""),"Gelato")</f>
        <v>Gelato</v>
      </c>
      <c r="F50" s="88" t="str">
        <f>IFERROR(__xludf.DUMMYFUNCTION("""COMPUTED_VALUE"""),"Demons")</f>
        <v>Demons</v>
      </c>
      <c r="G50" s="107"/>
      <c r="H50" s="88" t="str">
        <f>IFERROR(__xludf.DUMMYFUNCTION("""COMPUTED_VALUE"""),"Forest Cobra")</f>
        <v>Forest Cobra</v>
      </c>
      <c r="I50" s="88" t="str">
        <f>IFERROR(__xludf.DUMMYFUNCTION("""COMPUTED_VALUE"""),"Commanders")</f>
        <v>Commanders</v>
      </c>
      <c r="J50" s="88" t="str">
        <f>IFERROR(__xludf.DUMMYFUNCTION("""COMPUTED_VALUE"""),"Krakens")</f>
        <v>Krakens</v>
      </c>
      <c r="K50" s="88" t="str">
        <f>IFERROR(__xludf.DUMMYFUNCTION("""COMPUTED_VALUE"""),"Dik-diks")</f>
        <v>Dik-diks</v>
      </c>
      <c r="L50" s="107"/>
      <c r="M50" s="88" t="str">
        <f>IFERROR(__xludf.DUMMYFUNCTION("""COMPUTED_VALUE"""),"Ghastly Goombahs")</f>
        <v>Ghastly Goombahs</v>
      </c>
      <c r="N50" s="88" t="str">
        <f>IFERROR(__xludf.DUMMYFUNCTION("""COMPUTED_VALUE"""),"Raptors")</f>
        <v>Raptors</v>
      </c>
      <c r="O50" s="88" t="str">
        <f>IFERROR(__xludf.DUMMYFUNCTION("""COMPUTED_VALUE"""),"Embezzlers")</f>
        <v>Embezzlers</v>
      </c>
      <c r="P50" s="88" t="str">
        <f>IFERROR(__xludf.DUMMYFUNCTION("""COMPUTED_VALUE"""),"Cotija Cartel")</f>
        <v>Cotija Cartel</v>
      </c>
      <c r="Q50" s="120"/>
      <c r="R50" s="88" t="str">
        <f>IFERROR(__xludf.DUMMYFUNCTION("""COMPUTED_VALUE"""),"Black-Holes")</f>
        <v>Black-Holes</v>
      </c>
      <c r="S50" s="88" t="str">
        <f>IFERROR(__xludf.DUMMYFUNCTION("""COMPUTED_VALUE"""),"Immortals")</f>
        <v>Immortals</v>
      </c>
      <c r="T50" s="88" t="str">
        <f>IFERROR(__xludf.DUMMYFUNCTION("""COMPUTED_VALUE"""),"Forge Defenders")</f>
        <v>Forge Defenders</v>
      </c>
      <c r="U50" s="88" t="str">
        <f>IFERROR(__xludf.DUMMYFUNCTION("""COMPUTED_VALUE"""),"Thrashers")</f>
        <v>Thrashers</v>
      </c>
      <c r="V50" s="59">
        <f>IFERROR(__xludf.DUMMYFUNCTION("""COMPUTED_VALUE"""),45952.0)</f>
        <v>45952</v>
      </c>
      <c r="W50" s="73"/>
      <c r="X50" s="93"/>
      <c r="Y50" s="93"/>
      <c r="Z50" s="93"/>
    </row>
    <row r="51">
      <c r="A51" s="73"/>
      <c r="B51" s="68" t="str">
        <f>IFERROR(__xludf.DUMMYFUNCTION("""COMPUTED_VALUE"""),"Match Day 13")</f>
        <v>Match Day 13</v>
      </c>
      <c r="C51" s="87" t="str">
        <f>IFERROR(__xludf.DUMMYFUNCTION("""COMPUTED_VALUE"""),"Despair")</f>
        <v>Despair</v>
      </c>
      <c r="D51" s="88" t="str">
        <f>IFERROR(__xludf.DUMMYFUNCTION("""COMPUTED_VALUE"""),"Afterburners")</f>
        <v>Afterburners</v>
      </c>
      <c r="E51" s="88" t="str">
        <f>IFERROR(__xludf.DUMMYFUNCTION("""COMPUTED_VALUE"""),"Demons")</f>
        <v>Demons</v>
      </c>
      <c r="F51" s="88" t="str">
        <f>IFERROR(__xludf.DUMMYFUNCTION("""COMPUTED_VALUE"""),"Gelato")</f>
        <v>Gelato</v>
      </c>
      <c r="G51" s="107"/>
      <c r="H51" s="88" t="str">
        <f>IFERROR(__xludf.DUMMYFUNCTION("""COMPUTED_VALUE"""),"Commanders")</f>
        <v>Commanders</v>
      </c>
      <c r="I51" s="88" t="str">
        <f>IFERROR(__xludf.DUMMYFUNCTION("""COMPUTED_VALUE"""),"Forest Cobra")</f>
        <v>Forest Cobra</v>
      </c>
      <c r="J51" s="88" t="str">
        <f>IFERROR(__xludf.DUMMYFUNCTION("""COMPUTED_VALUE"""),"Dik-diks")</f>
        <v>Dik-diks</v>
      </c>
      <c r="K51" s="88" t="str">
        <f>IFERROR(__xludf.DUMMYFUNCTION("""COMPUTED_VALUE"""),"Krakens")</f>
        <v>Krakens</v>
      </c>
      <c r="L51" s="107"/>
      <c r="M51" s="88" t="str">
        <f>IFERROR(__xludf.DUMMYFUNCTION("""COMPUTED_VALUE"""),"Raptors")</f>
        <v>Raptors</v>
      </c>
      <c r="N51" s="88" t="str">
        <f>IFERROR(__xludf.DUMMYFUNCTION("""COMPUTED_VALUE"""),"Ghastly Goombahs")</f>
        <v>Ghastly Goombahs</v>
      </c>
      <c r="O51" s="88" t="str">
        <f>IFERROR(__xludf.DUMMYFUNCTION("""COMPUTED_VALUE"""),"Cotija Cartel")</f>
        <v>Cotija Cartel</v>
      </c>
      <c r="P51" s="88" t="str">
        <f>IFERROR(__xludf.DUMMYFUNCTION("""COMPUTED_VALUE"""),"Embezzlers")</f>
        <v>Embezzlers</v>
      </c>
      <c r="Q51" s="120"/>
      <c r="R51" s="88" t="str">
        <f>IFERROR(__xludf.DUMMYFUNCTION("""COMPUTED_VALUE"""),"Immortals")</f>
        <v>Immortals</v>
      </c>
      <c r="S51" s="88" t="str">
        <f>IFERROR(__xludf.DUMMYFUNCTION("""COMPUTED_VALUE"""),"Black-Holes")</f>
        <v>Black-Holes</v>
      </c>
      <c r="T51" s="88" t="str">
        <f>IFERROR(__xludf.DUMMYFUNCTION("""COMPUTED_VALUE"""),"Thrashers")</f>
        <v>Thrashers</v>
      </c>
      <c r="U51" s="88" t="str">
        <f>IFERROR(__xludf.DUMMYFUNCTION("""COMPUTED_VALUE"""),"Forge Defenders")</f>
        <v>Forge Defenders</v>
      </c>
      <c r="V51" s="59">
        <f>IFERROR(__xludf.DUMMYFUNCTION("""COMPUTED_VALUE"""),45957.0)</f>
        <v>45957</v>
      </c>
      <c r="W51" s="73"/>
      <c r="X51" s="93"/>
      <c r="Y51" s="93"/>
      <c r="Z51" s="93"/>
    </row>
    <row r="52">
      <c r="A52" s="73"/>
      <c r="B52" s="55" t="str">
        <f>IFERROR(__xludf.DUMMYFUNCTION("""COMPUTED_VALUE"""),"Match Day 14")</f>
        <v>Match Day 14</v>
      </c>
      <c r="C52" s="118" t="str">
        <f>IFERROR(__xludf.DUMMYFUNCTION("""COMPUTED_VALUE"""),"Ghastly Goombahs")</f>
        <v>Ghastly Goombahs</v>
      </c>
      <c r="D52" s="119" t="str">
        <f>IFERROR(__xludf.DUMMYFUNCTION("""COMPUTED_VALUE"""),"Raptors")</f>
        <v>Raptors</v>
      </c>
      <c r="E52" s="119" t="str">
        <f>IFERROR(__xludf.DUMMYFUNCTION("""COMPUTED_VALUE"""),"Embezzlers")</f>
        <v>Embezzlers</v>
      </c>
      <c r="F52" s="119" t="str">
        <f>IFERROR(__xludf.DUMMYFUNCTION("""COMPUTED_VALUE"""),"Cotija Cartel")</f>
        <v>Cotija Cartel</v>
      </c>
      <c r="G52" s="123"/>
      <c r="H52" s="119" t="str">
        <f>IFERROR(__xludf.DUMMYFUNCTION("""COMPUTED_VALUE"""),"Black-Holes")</f>
        <v>Black-Holes</v>
      </c>
      <c r="I52" s="119" t="str">
        <f>IFERROR(__xludf.DUMMYFUNCTION("""COMPUTED_VALUE"""),"Immortals")</f>
        <v>Immortals</v>
      </c>
      <c r="J52" s="119" t="str">
        <f>IFERROR(__xludf.DUMMYFUNCTION("""COMPUTED_VALUE"""),"Forge Defenders")</f>
        <v>Forge Defenders</v>
      </c>
      <c r="K52" s="119" t="str">
        <f>IFERROR(__xludf.DUMMYFUNCTION("""COMPUTED_VALUE"""),"Thrashers")</f>
        <v>Thrashers</v>
      </c>
      <c r="L52" s="123"/>
      <c r="M52" s="119" t="str">
        <f>IFERROR(__xludf.DUMMYFUNCTION("""COMPUTED_VALUE"""),"Afterburners")</f>
        <v>Afterburners</v>
      </c>
      <c r="N52" s="119" t="str">
        <f>IFERROR(__xludf.DUMMYFUNCTION("""COMPUTED_VALUE"""),"Despair")</f>
        <v>Despair</v>
      </c>
      <c r="O52" s="119" t="str">
        <f>IFERROR(__xludf.DUMMYFUNCTION("""COMPUTED_VALUE"""),"Gelato")</f>
        <v>Gelato</v>
      </c>
      <c r="P52" s="119" t="str">
        <f>IFERROR(__xludf.DUMMYFUNCTION("""COMPUTED_VALUE"""),"Demons")</f>
        <v>Demons</v>
      </c>
      <c r="Q52" s="120"/>
      <c r="R52" s="119" t="str">
        <f>IFERROR(__xludf.DUMMYFUNCTION("""COMPUTED_VALUE"""),"Forest Cobra")</f>
        <v>Forest Cobra</v>
      </c>
      <c r="S52" s="119" t="str">
        <f>IFERROR(__xludf.DUMMYFUNCTION("""COMPUTED_VALUE"""),"Commanders")</f>
        <v>Commanders</v>
      </c>
      <c r="T52" s="119" t="str">
        <f>IFERROR(__xludf.DUMMYFUNCTION("""COMPUTED_VALUE"""),"Krakens")</f>
        <v>Krakens</v>
      </c>
      <c r="U52" s="119" t="str">
        <f>IFERROR(__xludf.DUMMYFUNCTION("""COMPUTED_VALUE"""),"Dik-diks")</f>
        <v>Dik-diks</v>
      </c>
      <c r="V52" s="59">
        <f>IFERROR(__xludf.DUMMYFUNCTION("""COMPUTED_VALUE"""),45959.0)</f>
        <v>45959</v>
      </c>
      <c r="W52" s="73"/>
      <c r="X52" s="93"/>
      <c r="Y52" s="93"/>
      <c r="Z52" s="93"/>
    </row>
    <row r="53">
      <c r="A53" s="73"/>
      <c r="B53" s="55" t="str">
        <f>IFERROR(__xludf.DUMMYFUNCTION("""COMPUTED_VALUE"""),"Match Day 15")</f>
        <v>Match Day 15</v>
      </c>
      <c r="C53" s="118" t="str">
        <f>IFERROR(__xludf.DUMMYFUNCTION("""COMPUTED_VALUE"""),"Cotija Cartel")</f>
        <v>Cotija Cartel</v>
      </c>
      <c r="D53" s="119" t="str">
        <f>IFERROR(__xludf.DUMMYFUNCTION("""COMPUTED_VALUE"""),"Embezzlers")</f>
        <v>Embezzlers</v>
      </c>
      <c r="E53" s="119" t="str">
        <f>IFERROR(__xludf.DUMMYFUNCTION("""COMPUTED_VALUE"""),"Raptors")</f>
        <v>Raptors</v>
      </c>
      <c r="F53" s="119" t="str">
        <f>IFERROR(__xludf.DUMMYFUNCTION("""COMPUTED_VALUE"""),"Ghastly Goombahs")</f>
        <v>Ghastly Goombahs</v>
      </c>
      <c r="G53" s="123"/>
      <c r="H53" s="119" t="str">
        <f>IFERROR(__xludf.DUMMYFUNCTION("""COMPUTED_VALUE"""),"Thrashers")</f>
        <v>Thrashers</v>
      </c>
      <c r="I53" s="119" t="str">
        <f>IFERROR(__xludf.DUMMYFUNCTION("""COMPUTED_VALUE"""),"Forge Defenders")</f>
        <v>Forge Defenders</v>
      </c>
      <c r="J53" s="119" t="str">
        <f>IFERROR(__xludf.DUMMYFUNCTION("""COMPUTED_VALUE"""),"Immortals")</f>
        <v>Immortals</v>
      </c>
      <c r="K53" s="119" t="str">
        <f>IFERROR(__xludf.DUMMYFUNCTION("""COMPUTED_VALUE"""),"Black-Holes")</f>
        <v>Black-Holes</v>
      </c>
      <c r="L53" s="123"/>
      <c r="M53" s="119" t="str">
        <f>IFERROR(__xludf.DUMMYFUNCTION("""COMPUTED_VALUE"""),"Demons")</f>
        <v>Demons</v>
      </c>
      <c r="N53" s="119" t="str">
        <f>IFERROR(__xludf.DUMMYFUNCTION("""COMPUTED_VALUE"""),"Gelato")</f>
        <v>Gelato</v>
      </c>
      <c r="O53" s="119" t="str">
        <f>IFERROR(__xludf.DUMMYFUNCTION("""COMPUTED_VALUE"""),"Despair")</f>
        <v>Despair</v>
      </c>
      <c r="P53" s="119" t="str">
        <f>IFERROR(__xludf.DUMMYFUNCTION("""COMPUTED_VALUE"""),"Afterburners")</f>
        <v>Afterburners</v>
      </c>
      <c r="Q53" s="120"/>
      <c r="R53" s="119" t="str">
        <f>IFERROR(__xludf.DUMMYFUNCTION("""COMPUTED_VALUE"""),"Dik-diks")</f>
        <v>Dik-diks</v>
      </c>
      <c r="S53" s="119" t="str">
        <f>IFERROR(__xludf.DUMMYFUNCTION("""COMPUTED_VALUE"""),"Krakens")</f>
        <v>Krakens</v>
      </c>
      <c r="T53" s="119" t="str">
        <f>IFERROR(__xludf.DUMMYFUNCTION("""COMPUTED_VALUE"""),"Commanders")</f>
        <v>Commanders</v>
      </c>
      <c r="U53" s="119" t="str">
        <f>IFERROR(__xludf.DUMMYFUNCTION("""COMPUTED_VALUE"""),"Forest Cobra")</f>
        <v>Forest Cobra</v>
      </c>
      <c r="V53" s="59">
        <f>IFERROR(__xludf.DUMMYFUNCTION("""COMPUTED_VALUE"""),45964.0)</f>
        <v>45964</v>
      </c>
      <c r="W53" s="73"/>
      <c r="X53" s="93"/>
      <c r="Y53" s="93"/>
      <c r="Z53" s="93"/>
    </row>
    <row r="54">
      <c r="A54" s="73"/>
      <c r="B54" s="55" t="str">
        <f>IFERROR(__xludf.DUMMYFUNCTION("""COMPUTED_VALUE"""),"Match Day 16")</f>
        <v>Match Day 16</v>
      </c>
      <c r="C54" s="118" t="str">
        <f>IFERROR(__xludf.DUMMYFUNCTION("""COMPUTED_VALUE"""),"Raptors")</f>
        <v>Raptors</v>
      </c>
      <c r="D54" s="119" t="str">
        <f>IFERROR(__xludf.DUMMYFUNCTION("""COMPUTED_VALUE"""),"Ghastly Goombahs")</f>
        <v>Ghastly Goombahs</v>
      </c>
      <c r="E54" s="119" t="str">
        <f>IFERROR(__xludf.DUMMYFUNCTION("""COMPUTED_VALUE"""),"Cotija Cartel")</f>
        <v>Cotija Cartel</v>
      </c>
      <c r="F54" s="119" t="str">
        <f>IFERROR(__xludf.DUMMYFUNCTION("""COMPUTED_VALUE"""),"Embezzlers")</f>
        <v>Embezzlers</v>
      </c>
      <c r="G54" s="123"/>
      <c r="H54" s="119" t="str">
        <f>IFERROR(__xludf.DUMMYFUNCTION("""COMPUTED_VALUE"""),"Immortals")</f>
        <v>Immortals</v>
      </c>
      <c r="I54" s="119" t="str">
        <f>IFERROR(__xludf.DUMMYFUNCTION("""COMPUTED_VALUE"""),"Black-Holes")</f>
        <v>Black-Holes</v>
      </c>
      <c r="J54" s="119" t="str">
        <f>IFERROR(__xludf.DUMMYFUNCTION("""COMPUTED_VALUE"""),"Thrashers")</f>
        <v>Thrashers</v>
      </c>
      <c r="K54" s="119" t="str">
        <f>IFERROR(__xludf.DUMMYFUNCTION("""COMPUTED_VALUE"""),"Forge Defenders")</f>
        <v>Forge Defenders</v>
      </c>
      <c r="L54" s="123"/>
      <c r="M54" s="119" t="str">
        <f>IFERROR(__xludf.DUMMYFUNCTION("""COMPUTED_VALUE"""),"Despair")</f>
        <v>Despair</v>
      </c>
      <c r="N54" s="119" t="str">
        <f>IFERROR(__xludf.DUMMYFUNCTION("""COMPUTED_VALUE"""),"Afterburners")</f>
        <v>Afterburners</v>
      </c>
      <c r="O54" s="119" t="str">
        <f>IFERROR(__xludf.DUMMYFUNCTION("""COMPUTED_VALUE"""),"Demons")</f>
        <v>Demons</v>
      </c>
      <c r="P54" s="119" t="str">
        <f>IFERROR(__xludf.DUMMYFUNCTION("""COMPUTED_VALUE"""),"Gelato")</f>
        <v>Gelato</v>
      </c>
      <c r="Q54" s="120"/>
      <c r="R54" s="119" t="str">
        <f>IFERROR(__xludf.DUMMYFUNCTION("""COMPUTED_VALUE"""),"Commanders")</f>
        <v>Commanders</v>
      </c>
      <c r="S54" s="119" t="str">
        <f>IFERROR(__xludf.DUMMYFUNCTION("""COMPUTED_VALUE"""),"Forest Cobra")</f>
        <v>Forest Cobra</v>
      </c>
      <c r="T54" s="119" t="str">
        <f>IFERROR(__xludf.DUMMYFUNCTION("""COMPUTED_VALUE"""),"Dik-diks")</f>
        <v>Dik-diks</v>
      </c>
      <c r="U54" s="119" t="str">
        <f>IFERROR(__xludf.DUMMYFUNCTION("""COMPUTED_VALUE"""),"Krakens")</f>
        <v>Krakens</v>
      </c>
      <c r="V54" s="59">
        <f>IFERROR(__xludf.DUMMYFUNCTION("""COMPUTED_VALUE"""),45966.0)</f>
        <v>45966</v>
      </c>
      <c r="W54" s="73"/>
      <c r="X54" s="93"/>
      <c r="Y54" s="93"/>
      <c r="Z54" s="93"/>
    </row>
    <row r="55">
      <c r="A55" s="73"/>
      <c r="B55" s="55" t="str">
        <f>IFERROR(__xludf.DUMMYFUNCTION("""COMPUTED_VALUE"""),"Match Day 17")</f>
        <v>Match Day 17</v>
      </c>
      <c r="C55" s="124" t="str">
        <f>IFERROR(__xludf.DUMMYFUNCTION("""COMPUTED_VALUE"""),"Wild-Card (9:45 PM ET) / Quarterfinals (10:30 PM ET)")</f>
        <v>Wild-Card (9:45 PM ET) / Quarterfinals (10:30 PM ET)</v>
      </c>
      <c r="D55" s="27"/>
      <c r="E55" s="27"/>
      <c r="F55" s="27"/>
      <c r="G55" s="27"/>
      <c r="H55" s="27"/>
      <c r="I55" s="27"/>
      <c r="J55" s="27"/>
      <c r="K55" s="90"/>
      <c r="L55" s="73"/>
      <c r="M55" s="124" t="str">
        <f>IFERROR(__xludf.DUMMYFUNCTION("""COMPUTED_VALUE"""),"Wild-Card (9:45 PM ET) / Quarterfinals (10:30 PM ET)")</f>
        <v>Wild-Card (9:45 PM ET) / Quarterfinals (10:30 PM ET)</v>
      </c>
      <c r="N55" s="27"/>
      <c r="O55" s="27"/>
      <c r="P55" s="27"/>
      <c r="Q55" s="27"/>
      <c r="R55" s="27"/>
      <c r="S55" s="27"/>
      <c r="T55" s="27"/>
      <c r="U55" s="90"/>
      <c r="V55" s="59">
        <f>IFERROR(__xludf.DUMMYFUNCTION("""COMPUTED_VALUE"""),45971.0)</f>
        <v>45971</v>
      </c>
      <c r="W55" s="73"/>
      <c r="X55" s="93"/>
      <c r="Y55" s="93"/>
      <c r="Z55" s="93"/>
    </row>
    <row r="56">
      <c r="A56" s="73"/>
      <c r="B56" s="55" t="str">
        <f>IFERROR(__xludf.DUMMYFUNCTION("""COMPUTED_VALUE"""),"Match Day 18")</f>
        <v>Match Day 18</v>
      </c>
      <c r="C56" s="124" t="str">
        <f>IFERROR(__xludf.DUMMYFUNCTION("""COMPUTED_VALUE"""),"Semifinals (9:30 PM ET / Finals 10:30PM ET)")</f>
        <v>Semifinals (9:30 PM ET / Finals 10:30PM ET)</v>
      </c>
      <c r="D56" s="27"/>
      <c r="E56" s="27"/>
      <c r="F56" s="27"/>
      <c r="G56" s="27"/>
      <c r="H56" s="27"/>
      <c r="I56" s="27"/>
      <c r="J56" s="27"/>
      <c r="K56" s="90"/>
      <c r="L56" s="73"/>
      <c r="M56" s="124" t="str">
        <f>IFERROR(__xludf.DUMMYFUNCTION("""COMPUTED_VALUE"""),"Semifinals (9:30 PM ET / Finals 10:30PM ET)")</f>
        <v>Semifinals (9:30 PM ET / Finals 10:30PM ET)</v>
      </c>
      <c r="N56" s="27"/>
      <c r="O56" s="27"/>
      <c r="P56" s="27"/>
      <c r="Q56" s="27"/>
      <c r="R56" s="27"/>
      <c r="S56" s="27"/>
      <c r="T56" s="27"/>
      <c r="U56" s="90"/>
      <c r="V56" s="59">
        <f>IFERROR(__xludf.DUMMYFUNCTION("""COMPUTED_VALUE"""),45973.0)</f>
        <v>45973</v>
      </c>
      <c r="W56" s="73"/>
      <c r="X56" s="93"/>
      <c r="Y56" s="93"/>
      <c r="Z56" s="9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101"/>
      <c r="W57" s="73"/>
      <c r="X57" s="93"/>
      <c r="Y57" s="93"/>
      <c r="Z57" s="93"/>
    </row>
    <row r="58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126"/>
      <c r="W58" s="93"/>
      <c r="X58" s="93"/>
      <c r="Y58" s="93"/>
      <c r="Z58" s="93"/>
    </row>
    <row r="59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126"/>
      <c r="W59" s="93"/>
      <c r="X59" s="93"/>
      <c r="Y59" s="93"/>
      <c r="Z59" s="93"/>
    </row>
    <row r="60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126"/>
      <c r="W60" s="93"/>
      <c r="X60" s="93"/>
      <c r="Y60" s="93"/>
      <c r="Z60" s="93"/>
    </row>
    <row r="61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126"/>
      <c r="W61" s="93"/>
      <c r="X61" s="93"/>
      <c r="Y61" s="93"/>
      <c r="Z61" s="93"/>
    </row>
    <row r="6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126"/>
      <c r="W62" s="93"/>
      <c r="X62" s="93"/>
      <c r="Y62" s="93"/>
      <c r="Z62" s="93"/>
    </row>
    <row r="63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126"/>
      <c r="W63" s="93"/>
      <c r="X63" s="93"/>
      <c r="Y63" s="93"/>
      <c r="Z63" s="93"/>
    </row>
    <row r="64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126"/>
      <c r="W64" s="93"/>
      <c r="X64" s="93"/>
      <c r="Y64" s="93"/>
      <c r="Z64" s="93"/>
    </row>
    <row r="6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126"/>
      <c r="W65" s="93"/>
      <c r="X65" s="93"/>
      <c r="Y65" s="93"/>
      <c r="Z65" s="93"/>
    </row>
    <row r="66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126"/>
      <c r="W66" s="93"/>
      <c r="X66" s="93"/>
      <c r="Y66" s="93"/>
      <c r="Z66" s="93"/>
    </row>
    <row r="67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126"/>
      <c r="W67" s="93"/>
      <c r="X67" s="93"/>
      <c r="Y67" s="93"/>
      <c r="Z67" s="93"/>
    </row>
    <row r="68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126"/>
      <c r="W68" s="93"/>
      <c r="X68" s="93"/>
      <c r="Y68" s="93"/>
      <c r="Z68" s="93"/>
    </row>
    <row r="69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126"/>
      <c r="W69" s="93"/>
      <c r="X69" s="93"/>
      <c r="Y69" s="93"/>
      <c r="Z69" s="93"/>
    </row>
    <row r="70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126"/>
      <c r="W70" s="93"/>
      <c r="X70" s="93"/>
      <c r="Y70" s="93"/>
      <c r="Z70" s="93"/>
    </row>
    <row r="7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126"/>
      <c r="W71" s="93"/>
      <c r="X71" s="93"/>
      <c r="Y71" s="93"/>
      <c r="Z71" s="93"/>
    </row>
    <row r="72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126"/>
      <c r="W72" s="93"/>
      <c r="X72" s="93"/>
      <c r="Y72" s="93"/>
      <c r="Z72" s="93"/>
    </row>
    <row r="73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126"/>
      <c r="W73" s="93"/>
      <c r="X73" s="93"/>
      <c r="Y73" s="93"/>
      <c r="Z73" s="93"/>
    </row>
    <row r="74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126"/>
      <c r="W74" s="93"/>
      <c r="X74" s="93"/>
      <c r="Y74" s="93"/>
      <c r="Z74" s="93"/>
    </row>
    <row r="75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126"/>
      <c r="W75" s="93"/>
      <c r="X75" s="93"/>
      <c r="Y75" s="93"/>
      <c r="Z75" s="93"/>
    </row>
    <row r="76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126"/>
      <c r="W76" s="93"/>
      <c r="X76" s="93"/>
      <c r="Y76" s="93"/>
      <c r="Z76" s="93"/>
    </row>
    <row r="77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126"/>
      <c r="W77" s="93"/>
      <c r="X77" s="93"/>
      <c r="Y77" s="93"/>
      <c r="Z77" s="93"/>
    </row>
    <row r="78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126"/>
      <c r="W78" s="93"/>
      <c r="X78" s="93"/>
      <c r="Y78" s="93"/>
      <c r="Z78" s="93"/>
    </row>
    <row r="79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126"/>
      <c r="W79" s="93"/>
      <c r="X79" s="93"/>
      <c r="Y79" s="93"/>
      <c r="Z79" s="93"/>
    </row>
    <row r="80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126"/>
      <c r="W80" s="93"/>
      <c r="X80" s="93"/>
      <c r="Y80" s="93"/>
      <c r="Z80" s="93"/>
    </row>
    <row r="8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126"/>
      <c r="W81" s="93"/>
      <c r="X81" s="93"/>
      <c r="Y81" s="93"/>
      <c r="Z81" s="93"/>
    </row>
    <row r="8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126"/>
      <c r="W82" s="93"/>
      <c r="X82" s="93"/>
      <c r="Y82" s="93"/>
      <c r="Z82" s="93"/>
    </row>
    <row r="83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126"/>
      <c r="W83" s="93"/>
      <c r="X83" s="93"/>
      <c r="Y83" s="93"/>
      <c r="Z83" s="93"/>
    </row>
    <row r="84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126"/>
      <c r="W84" s="93"/>
      <c r="X84" s="93"/>
      <c r="Y84" s="93"/>
      <c r="Z84" s="93"/>
    </row>
    <row r="8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126"/>
      <c r="W85" s="93"/>
      <c r="X85" s="93"/>
      <c r="Y85" s="93"/>
      <c r="Z85" s="93"/>
    </row>
    <row r="86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126"/>
      <c r="W86" s="93"/>
      <c r="X86" s="93"/>
      <c r="Y86" s="93"/>
      <c r="Z86" s="93"/>
    </row>
    <row r="87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126"/>
      <c r="W87" s="93"/>
      <c r="X87" s="93"/>
      <c r="Y87" s="93"/>
      <c r="Z87" s="93"/>
    </row>
    <row r="88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126"/>
      <c r="W88" s="93"/>
      <c r="X88" s="93"/>
      <c r="Y88" s="93"/>
      <c r="Z88" s="93"/>
    </row>
    <row r="89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126"/>
      <c r="W89" s="93"/>
      <c r="X89" s="93"/>
      <c r="Y89" s="93"/>
      <c r="Z89" s="93"/>
    </row>
    <row r="90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126"/>
      <c r="W90" s="93"/>
      <c r="X90" s="93"/>
      <c r="Y90" s="93"/>
      <c r="Z90" s="93"/>
    </row>
    <row r="9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126"/>
      <c r="W91" s="93"/>
      <c r="X91" s="93"/>
      <c r="Y91" s="93"/>
      <c r="Z91" s="93"/>
    </row>
    <row r="9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126"/>
      <c r="W92" s="93"/>
      <c r="X92" s="93"/>
      <c r="Y92" s="93"/>
      <c r="Z92" s="93"/>
    </row>
    <row r="93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126"/>
      <c r="W93" s="93"/>
      <c r="X93" s="93"/>
      <c r="Y93" s="93"/>
      <c r="Z93" s="93"/>
    </row>
    <row r="94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126"/>
      <c r="W94" s="93"/>
      <c r="X94" s="93"/>
      <c r="Y94" s="93"/>
      <c r="Z94" s="93"/>
    </row>
    <row r="9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126"/>
      <c r="W95" s="93"/>
      <c r="X95" s="93"/>
      <c r="Y95" s="93"/>
      <c r="Z95" s="93"/>
    </row>
    <row r="96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126"/>
      <c r="W96" s="93"/>
      <c r="X96" s="93"/>
      <c r="Y96" s="93"/>
      <c r="Z96" s="93"/>
    </row>
    <row r="97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126"/>
      <c r="W97" s="93"/>
      <c r="X97" s="93"/>
      <c r="Y97" s="93"/>
      <c r="Z97" s="93"/>
    </row>
    <row r="98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126"/>
      <c r="W98" s="93"/>
      <c r="X98" s="93"/>
      <c r="Y98" s="93"/>
      <c r="Z98" s="93"/>
    </row>
    <row r="99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126"/>
      <c r="W99" s="93"/>
      <c r="X99" s="93"/>
      <c r="Y99" s="93"/>
      <c r="Z99" s="93"/>
    </row>
    <row r="100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126"/>
      <c r="W100" s="93"/>
      <c r="X100" s="93"/>
      <c r="Y100" s="93"/>
      <c r="Z100" s="93"/>
    </row>
    <row r="10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126"/>
      <c r="W101" s="93"/>
      <c r="X101" s="93"/>
      <c r="Y101" s="93"/>
      <c r="Z101" s="93"/>
    </row>
    <row r="10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126"/>
      <c r="W102" s="93"/>
      <c r="X102" s="93"/>
      <c r="Y102" s="93"/>
      <c r="Z102" s="93"/>
    </row>
    <row r="103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126"/>
      <c r="W103" s="93"/>
      <c r="X103" s="93"/>
      <c r="Y103" s="93"/>
      <c r="Z103" s="93"/>
    </row>
    <row r="104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126"/>
      <c r="W104" s="93"/>
      <c r="X104" s="93"/>
      <c r="Y104" s="93"/>
      <c r="Z104" s="93"/>
    </row>
    <row r="105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126"/>
      <c r="W105" s="93"/>
      <c r="X105" s="93"/>
      <c r="Y105" s="93"/>
      <c r="Z105" s="93"/>
    </row>
    <row r="106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126"/>
      <c r="W106" s="93"/>
      <c r="X106" s="93"/>
      <c r="Y106" s="93"/>
      <c r="Z106" s="93"/>
    </row>
    <row r="107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126"/>
      <c r="W107" s="93"/>
      <c r="X107" s="93"/>
      <c r="Y107" s="93"/>
      <c r="Z107" s="93"/>
    </row>
    <row r="108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126"/>
      <c r="W108" s="93"/>
      <c r="X108" s="93"/>
      <c r="Y108" s="93"/>
      <c r="Z108" s="93"/>
    </row>
    <row r="109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126"/>
      <c r="W109" s="93"/>
      <c r="X109" s="93"/>
      <c r="Y109" s="93"/>
      <c r="Z109" s="93"/>
    </row>
    <row r="110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126"/>
      <c r="W110" s="93"/>
      <c r="X110" s="93"/>
      <c r="Y110" s="93"/>
      <c r="Z110" s="93"/>
    </row>
    <row r="11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126"/>
      <c r="W111" s="93"/>
      <c r="X111" s="93"/>
      <c r="Y111" s="93"/>
      <c r="Z111" s="93"/>
    </row>
    <row r="11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126"/>
      <c r="W112" s="93"/>
      <c r="X112" s="93"/>
      <c r="Y112" s="93"/>
      <c r="Z112" s="93"/>
    </row>
    <row r="113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126"/>
      <c r="W113" s="93"/>
      <c r="X113" s="93"/>
      <c r="Y113" s="93"/>
      <c r="Z113" s="93"/>
    </row>
    <row r="114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126"/>
      <c r="W114" s="93"/>
      <c r="X114" s="93"/>
      <c r="Y114" s="93"/>
      <c r="Z114" s="93"/>
    </row>
    <row r="115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126"/>
      <c r="W115" s="93"/>
      <c r="X115" s="93"/>
      <c r="Y115" s="93"/>
      <c r="Z115" s="93"/>
    </row>
    <row r="116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126"/>
      <c r="W116" s="93"/>
      <c r="X116" s="93"/>
      <c r="Y116" s="93"/>
      <c r="Z116" s="93"/>
    </row>
    <row r="117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126"/>
      <c r="W117" s="93"/>
      <c r="X117" s="93"/>
      <c r="Y117" s="93"/>
      <c r="Z117" s="93"/>
    </row>
    <row r="118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126"/>
      <c r="W118" s="93"/>
      <c r="X118" s="93"/>
      <c r="Y118" s="93"/>
      <c r="Z118" s="93"/>
    </row>
    <row r="119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126"/>
      <c r="W119" s="93"/>
      <c r="X119" s="93"/>
      <c r="Y119" s="93"/>
      <c r="Z119" s="93"/>
    </row>
    <row r="120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126"/>
      <c r="W120" s="93"/>
      <c r="X120" s="93"/>
      <c r="Y120" s="93"/>
      <c r="Z120" s="93"/>
    </row>
    <row r="12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126"/>
      <c r="W121" s="93"/>
      <c r="X121" s="93"/>
      <c r="Y121" s="93"/>
      <c r="Z121" s="93"/>
    </row>
    <row r="12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126"/>
      <c r="W122" s="93"/>
      <c r="X122" s="93"/>
      <c r="Y122" s="93"/>
      <c r="Z122" s="93"/>
    </row>
    <row r="12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126"/>
      <c r="W123" s="93"/>
      <c r="X123" s="93"/>
      <c r="Y123" s="93"/>
      <c r="Z123" s="93"/>
    </row>
    <row r="124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126"/>
      <c r="W124" s="93"/>
      <c r="X124" s="93"/>
      <c r="Y124" s="93"/>
      <c r="Z124" s="93"/>
    </row>
    <row r="125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126"/>
      <c r="W125" s="93"/>
      <c r="X125" s="93"/>
      <c r="Y125" s="93"/>
      <c r="Z125" s="93"/>
    </row>
    <row r="126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126"/>
      <c r="W126" s="93"/>
      <c r="X126" s="93"/>
      <c r="Y126" s="93"/>
      <c r="Z126" s="93"/>
    </row>
    <row r="127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126"/>
      <c r="W127" s="93"/>
      <c r="X127" s="93"/>
      <c r="Y127" s="93"/>
      <c r="Z127" s="93"/>
    </row>
    <row r="128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126"/>
      <c r="W128" s="93"/>
      <c r="X128" s="93"/>
      <c r="Y128" s="93"/>
      <c r="Z128" s="93"/>
    </row>
    <row r="129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126"/>
      <c r="W129" s="93"/>
      <c r="X129" s="93"/>
      <c r="Y129" s="93"/>
      <c r="Z129" s="93"/>
    </row>
    <row r="130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126"/>
      <c r="W130" s="93"/>
      <c r="X130" s="93"/>
      <c r="Y130" s="93"/>
      <c r="Z130" s="93"/>
    </row>
    <row r="13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126"/>
      <c r="W131" s="93"/>
      <c r="X131" s="93"/>
      <c r="Y131" s="93"/>
      <c r="Z131" s="93"/>
    </row>
    <row r="13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126"/>
      <c r="W132" s="93"/>
      <c r="X132" s="93"/>
      <c r="Y132" s="93"/>
      <c r="Z132" s="93"/>
    </row>
    <row r="133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126"/>
      <c r="W133" s="93"/>
      <c r="X133" s="93"/>
      <c r="Y133" s="93"/>
      <c r="Z133" s="93"/>
    </row>
    <row r="134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126"/>
      <c r="W134" s="93"/>
      <c r="X134" s="93"/>
      <c r="Y134" s="93"/>
      <c r="Z134" s="93"/>
    </row>
    <row r="135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126"/>
      <c r="W135" s="93"/>
      <c r="X135" s="93"/>
      <c r="Y135" s="93"/>
      <c r="Z135" s="93"/>
    </row>
    <row r="136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126"/>
      <c r="W136" s="93"/>
      <c r="X136" s="93"/>
      <c r="Y136" s="93"/>
      <c r="Z136" s="93"/>
    </row>
    <row r="137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126"/>
      <c r="W137" s="93"/>
      <c r="X137" s="93"/>
      <c r="Y137" s="93"/>
      <c r="Z137" s="93"/>
    </row>
    <row r="138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126"/>
      <c r="W138" s="93"/>
      <c r="X138" s="93"/>
      <c r="Y138" s="93"/>
      <c r="Z138" s="93"/>
    </row>
    <row r="139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126"/>
      <c r="W139" s="93"/>
      <c r="X139" s="93"/>
      <c r="Y139" s="93"/>
      <c r="Z139" s="93"/>
    </row>
    <row r="140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126"/>
      <c r="W140" s="93"/>
      <c r="X140" s="93"/>
      <c r="Y140" s="93"/>
      <c r="Z140" s="93"/>
    </row>
    <row r="14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126"/>
      <c r="W141" s="93"/>
      <c r="X141" s="93"/>
      <c r="Y141" s="93"/>
      <c r="Z141" s="93"/>
    </row>
    <row r="14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126"/>
      <c r="W142" s="93"/>
      <c r="X142" s="93"/>
      <c r="Y142" s="93"/>
      <c r="Z142" s="93"/>
    </row>
    <row r="143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126"/>
      <c r="W143" s="93"/>
      <c r="X143" s="93"/>
      <c r="Y143" s="93"/>
      <c r="Z143" s="93"/>
    </row>
    <row r="144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126"/>
      <c r="W144" s="93"/>
      <c r="X144" s="93"/>
      <c r="Y144" s="93"/>
      <c r="Z144" s="93"/>
    </row>
    <row r="145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126"/>
      <c r="W145" s="93"/>
      <c r="X145" s="93"/>
      <c r="Y145" s="93"/>
      <c r="Z145" s="93"/>
    </row>
    <row r="146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126"/>
      <c r="W146" s="93"/>
      <c r="X146" s="93"/>
      <c r="Y146" s="93"/>
      <c r="Z146" s="93"/>
    </row>
    <row r="147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126"/>
      <c r="W147" s="93"/>
      <c r="X147" s="93"/>
      <c r="Y147" s="93"/>
      <c r="Z147" s="93"/>
    </row>
    <row r="148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126"/>
      <c r="W148" s="93"/>
      <c r="X148" s="93"/>
      <c r="Y148" s="93"/>
      <c r="Z148" s="93"/>
    </row>
    <row r="149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126"/>
      <c r="W149" s="93"/>
      <c r="X149" s="93"/>
      <c r="Y149" s="93"/>
      <c r="Z149" s="93"/>
    </row>
    <row r="150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126"/>
      <c r="W150" s="93"/>
      <c r="X150" s="93"/>
      <c r="Y150" s="93"/>
      <c r="Z150" s="93"/>
    </row>
    <row r="15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126"/>
      <c r="W151" s="93"/>
      <c r="X151" s="93"/>
      <c r="Y151" s="93"/>
      <c r="Z151" s="93"/>
    </row>
    <row r="15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126"/>
      <c r="W152" s="93"/>
      <c r="X152" s="93"/>
      <c r="Y152" s="93"/>
      <c r="Z152" s="93"/>
    </row>
    <row r="153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126"/>
      <c r="W153" s="93"/>
      <c r="X153" s="93"/>
      <c r="Y153" s="93"/>
      <c r="Z153" s="93"/>
    </row>
    <row r="154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126"/>
      <c r="W154" s="93"/>
      <c r="X154" s="93"/>
      <c r="Y154" s="93"/>
      <c r="Z154" s="93"/>
    </row>
    <row r="155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126"/>
      <c r="W155" s="93"/>
      <c r="X155" s="93"/>
      <c r="Y155" s="93"/>
      <c r="Z155" s="93"/>
    </row>
    <row r="156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126"/>
      <c r="W156" s="93"/>
      <c r="X156" s="93"/>
      <c r="Y156" s="93"/>
      <c r="Z156" s="93"/>
    </row>
    <row r="157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126"/>
      <c r="W157" s="93"/>
      <c r="X157" s="93"/>
      <c r="Y157" s="93"/>
      <c r="Z157" s="93"/>
    </row>
    <row r="158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126"/>
      <c r="W158" s="93"/>
      <c r="X158" s="93"/>
      <c r="Y158" s="93"/>
      <c r="Z158" s="93"/>
    </row>
    <row r="159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126"/>
      <c r="W159" s="93"/>
      <c r="X159" s="93"/>
      <c r="Y159" s="93"/>
      <c r="Z159" s="93"/>
    </row>
    <row r="160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126"/>
      <c r="W160" s="93"/>
      <c r="X160" s="93"/>
      <c r="Y160" s="93"/>
      <c r="Z160" s="93"/>
    </row>
    <row r="16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126"/>
      <c r="W161" s="93"/>
      <c r="X161" s="93"/>
      <c r="Y161" s="93"/>
      <c r="Z161" s="93"/>
    </row>
    <row r="16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126"/>
      <c r="W162" s="93"/>
      <c r="X162" s="93"/>
      <c r="Y162" s="93"/>
      <c r="Z162" s="93"/>
    </row>
    <row r="163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126"/>
      <c r="W163" s="93"/>
      <c r="X163" s="93"/>
      <c r="Y163" s="93"/>
      <c r="Z163" s="93"/>
    </row>
    <row r="164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126"/>
      <c r="W164" s="93"/>
      <c r="X164" s="93"/>
      <c r="Y164" s="93"/>
      <c r="Z164" s="93"/>
    </row>
    <row r="165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126"/>
      <c r="W165" s="93"/>
      <c r="X165" s="93"/>
      <c r="Y165" s="93"/>
      <c r="Z165" s="93"/>
    </row>
    <row r="166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126"/>
      <c r="W166" s="93"/>
      <c r="X166" s="93"/>
      <c r="Y166" s="93"/>
      <c r="Z166" s="93"/>
    </row>
    <row r="167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126"/>
      <c r="W167" s="93"/>
      <c r="X167" s="93"/>
      <c r="Y167" s="93"/>
      <c r="Z167" s="93"/>
    </row>
    <row r="168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126"/>
      <c r="W168" s="93"/>
      <c r="X168" s="93"/>
      <c r="Y168" s="93"/>
      <c r="Z168" s="93"/>
    </row>
    <row r="169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126"/>
      <c r="W169" s="93"/>
      <c r="X169" s="93"/>
      <c r="Y169" s="93"/>
      <c r="Z169" s="93"/>
    </row>
    <row r="170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126"/>
      <c r="W170" s="93"/>
      <c r="X170" s="93"/>
      <c r="Y170" s="93"/>
      <c r="Z170" s="93"/>
    </row>
    <row r="17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126"/>
      <c r="W171" s="93"/>
      <c r="X171" s="93"/>
      <c r="Y171" s="93"/>
      <c r="Z171" s="93"/>
    </row>
    <row r="17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126"/>
      <c r="W172" s="93"/>
      <c r="X172" s="93"/>
      <c r="Y172" s="93"/>
      <c r="Z172" s="93"/>
    </row>
    <row r="173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126"/>
      <c r="W173" s="93"/>
      <c r="X173" s="93"/>
      <c r="Y173" s="93"/>
      <c r="Z173" s="93"/>
    </row>
    <row r="174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126"/>
      <c r="W174" s="93"/>
      <c r="X174" s="93"/>
      <c r="Y174" s="93"/>
      <c r="Z174" s="93"/>
    </row>
    <row r="175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126"/>
      <c r="W175" s="93"/>
      <c r="X175" s="93"/>
      <c r="Y175" s="93"/>
      <c r="Z175" s="93"/>
    </row>
    <row r="176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126"/>
      <c r="W176" s="93"/>
      <c r="X176" s="93"/>
      <c r="Y176" s="93"/>
      <c r="Z176" s="93"/>
    </row>
    <row r="177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126"/>
      <c r="W177" s="93"/>
      <c r="X177" s="93"/>
      <c r="Y177" s="93"/>
      <c r="Z177" s="93"/>
    </row>
    <row r="178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126"/>
      <c r="W178" s="93"/>
      <c r="X178" s="93"/>
      <c r="Y178" s="93"/>
      <c r="Z178" s="93"/>
    </row>
    <row r="179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126"/>
      <c r="W179" s="93"/>
      <c r="X179" s="93"/>
      <c r="Y179" s="93"/>
      <c r="Z179" s="93"/>
    </row>
    <row r="180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126"/>
      <c r="W180" s="93"/>
      <c r="X180" s="93"/>
      <c r="Y180" s="93"/>
      <c r="Z180" s="93"/>
    </row>
    <row r="18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126"/>
      <c r="W181" s="93"/>
      <c r="X181" s="93"/>
      <c r="Y181" s="93"/>
      <c r="Z181" s="93"/>
    </row>
    <row r="18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126"/>
      <c r="W182" s="93"/>
      <c r="X182" s="93"/>
      <c r="Y182" s="93"/>
      <c r="Z182" s="93"/>
    </row>
    <row r="183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126"/>
      <c r="W183" s="93"/>
      <c r="X183" s="93"/>
      <c r="Y183" s="93"/>
      <c r="Z183" s="93"/>
    </row>
    <row r="184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126"/>
      <c r="W184" s="93"/>
      <c r="X184" s="93"/>
      <c r="Y184" s="93"/>
      <c r="Z184" s="93"/>
    </row>
    <row r="185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126"/>
      <c r="W185" s="93"/>
      <c r="X185" s="93"/>
      <c r="Y185" s="93"/>
      <c r="Z185" s="93"/>
    </row>
    <row r="186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126"/>
      <c r="W186" s="93"/>
      <c r="X186" s="93"/>
      <c r="Y186" s="93"/>
      <c r="Z186" s="93"/>
    </row>
    <row r="187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126"/>
      <c r="W187" s="93"/>
      <c r="X187" s="93"/>
      <c r="Y187" s="93"/>
      <c r="Z187" s="93"/>
    </row>
    <row r="188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126"/>
      <c r="W188" s="93"/>
      <c r="X188" s="93"/>
      <c r="Y188" s="93"/>
      <c r="Z188" s="93"/>
    </row>
    <row r="189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126"/>
      <c r="W189" s="93"/>
      <c r="X189" s="93"/>
      <c r="Y189" s="93"/>
      <c r="Z189" s="93"/>
    </row>
    <row r="190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126"/>
      <c r="W190" s="93"/>
      <c r="X190" s="93"/>
      <c r="Y190" s="93"/>
      <c r="Z190" s="93"/>
    </row>
    <row r="19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126"/>
      <c r="W191" s="93"/>
      <c r="X191" s="93"/>
      <c r="Y191" s="93"/>
      <c r="Z191" s="93"/>
    </row>
    <row r="19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126"/>
      <c r="W192" s="93"/>
      <c r="X192" s="93"/>
      <c r="Y192" s="93"/>
      <c r="Z192" s="93"/>
    </row>
    <row r="193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126"/>
      <c r="W193" s="93"/>
      <c r="X193" s="93"/>
      <c r="Y193" s="93"/>
      <c r="Z193" s="93"/>
    </row>
    <row r="194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126"/>
      <c r="W194" s="93"/>
      <c r="X194" s="93"/>
      <c r="Y194" s="93"/>
      <c r="Z194" s="93"/>
    </row>
    <row r="195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126"/>
      <c r="W195" s="93"/>
      <c r="X195" s="93"/>
      <c r="Y195" s="93"/>
      <c r="Z195" s="93"/>
    </row>
    <row r="196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126"/>
      <c r="W196" s="93"/>
      <c r="X196" s="93"/>
      <c r="Y196" s="93"/>
      <c r="Z196" s="93"/>
    </row>
    <row r="197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126"/>
      <c r="W197" s="93"/>
      <c r="X197" s="93"/>
      <c r="Y197" s="93"/>
      <c r="Z197" s="93"/>
    </row>
    <row r="198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126"/>
      <c r="W198" s="93"/>
      <c r="X198" s="93"/>
      <c r="Y198" s="93"/>
      <c r="Z198" s="93"/>
    </row>
    <row r="199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126"/>
      <c r="W199" s="93"/>
      <c r="X199" s="93"/>
      <c r="Y199" s="93"/>
      <c r="Z199" s="93"/>
    </row>
    <row r="200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126"/>
      <c r="W200" s="93"/>
      <c r="X200" s="93"/>
      <c r="Y200" s="93"/>
      <c r="Z200" s="93"/>
    </row>
    <row r="20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126"/>
      <c r="W201" s="93"/>
      <c r="X201" s="93"/>
      <c r="Y201" s="93"/>
      <c r="Z201" s="93"/>
    </row>
    <row r="20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126"/>
      <c r="W202" s="93"/>
      <c r="X202" s="93"/>
      <c r="Y202" s="93"/>
      <c r="Z202" s="93"/>
    </row>
    <row r="203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126"/>
      <c r="W203" s="93"/>
      <c r="X203" s="93"/>
      <c r="Y203" s="93"/>
      <c r="Z203" s="93"/>
    </row>
    <row r="204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126"/>
      <c r="W204" s="93"/>
      <c r="X204" s="93"/>
      <c r="Y204" s="93"/>
      <c r="Z204" s="93"/>
    </row>
    <row r="205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126"/>
      <c r="W205" s="93"/>
      <c r="X205" s="93"/>
      <c r="Y205" s="93"/>
      <c r="Z205" s="93"/>
    </row>
    <row r="206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126"/>
      <c r="W206" s="93"/>
      <c r="X206" s="93"/>
      <c r="Y206" s="93"/>
      <c r="Z206" s="93"/>
    </row>
    <row r="207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126"/>
      <c r="W207" s="93"/>
      <c r="X207" s="93"/>
      <c r="Y207" s="93"/>
      <c r="Z207" s="93"/>
    </row>
    <row r="208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126"/>
      <c r="W208" s="93"/>
      <c r="X208" s="93"/>
      <c r="Y208" s="93"/>
      <c r="Z208" s="93"/>
    </row>
    <row r="209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126"/>
      <c r="W209" s="93"/>
      <c r="X209" s="93"/>
      <c r="Y209" s="93"/>
      <c r="Z209" s="93"/>
    </row>
    <row r="210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126"/>
      <c r="W210" s="93"/>
      <c r="X210" s="93"/>
      <c r="Y210" s="93"/>
      <c r="Z210" s="93"/>
    </row>
    <row r="21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126"/>
      <c r="W211" s="93"/>
      <c r="X211" s="93"/>
      <c r="Y211" s="93"/>
      <c r="Z211" s="93"/>
    </row>
    <row r="21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126"/>
      <c r="W212" s="93"/>
      <c r="X212" s="93"/>
      <c r="Y212" s="93"/>
      <c r="Z212" s="93"/>
    </row>
    <row r="213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126"/>
      <c r="W213" s="93"/>
      <c r="X213" s="93"/>
      <c r="Y213" s="93"/>
      <c r="Z213" s="93"/>
    </row>
    <row r="214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126"/>
      <c r="W214" s="93"/>
      <c r="X214" s="93"/>
      <c r="Y214" s="93"/>
      <c r="Z214" s="93"/>
    </row>
    <row r="215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126"/>
      <c r="W215" s="93"/>
      <c r="X215" s="93"/>
      <c r="Y215" s="93"/>
      <c r="Z215" s="93"/>
    </row>
    <row r="216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126"/>
      <c r="W216" s="93"/>
      <c r="X216" s="93"/>
      <c r="Y216" s="93"/>
      <c r="Z216" s="93"/>
    </row>
    <row r="217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126"/>
      <c r="W217" s="93"/>
      <c r="X217" s="93"/>
      <c r="Y217" s="93"/>
      <c r="Z217" s="93"/>
    </row>
    <row r="218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126"/>
      <c r="W218" s="93"/>
      <c r="X218" s="93"/>
      <c r="Y218" s="93"/>
      <c r="Z218" s="93"/>
    </row>
    <row r="219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126"/>
      <c r="W219" s="93"/>
      <c r="X219" s="93"/>
      <c r="Y219" s="93"/>
      <c r="Z219" s="93"/>
    </row>
    <row r="220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126"/>
      <c r="W220" s="93"/>
      <c r="X220" s="93"/>
      <c r="Y220" s="93"/>
      <c r="Z220" s="93"/>
    </row>
    <row r="22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126"/>
      <c r="W221" s="93"/>
      <c r="X221" s="93"/>
      <c r="Y221" s="93"/>
      <c r="Z221" s="93"/>
    </row>
    <row r="22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126"/>
      <c r="W222" s="93"/>
      <c r="X222" s="93"/>
      <c r="Y222" s="93"/>
      <c r="Z222" s="93"/>
    </row>
    <row r="223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126"/>
      <c r="W223" s="93"/>
      <c r="X223" s="93"/>
      <c r="Y223" s="93"/>
      <c r="Z223" s="93"/>
    </row>
    <row r="224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126"/>
      <c r="W224" s="93"/>
      <c r="X224" s="93"/>
      <c r="Y224" s="93"/>
      <c r="Z224" s="93"/>
    </row>
    <row r="225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126"/>
      <c r="W225" s="93"/>
      <c r="X225" s="93"/>
      <c r="Y225" s="93"/>
      <c r="Z225" s="93"/>
    </row>
    <row r="226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126"/>
      <c r="W226" s="93"/>
      <c r="X226" s="93"/>
      <c r="Y226" s="93"/>
      <c r="Z226" s="93"/>
    </row>
    <row r="227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126"/>
      <c r="W227" s="93"/>
      <c r="X227" s="93"/>
      <c r="Y227" s="93"/>
      <c r="Z227" s="93"/>
    </row>
    <row r="228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126"/>
      <c r="W228" s="93"/>
      <c r="X228" s="93"/>
      <c r="Y228" s="93"/>
      <c r="Z228" s="93"/>
    </row>
    <row r="229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126"/>
      <c r="W229" s="93"/>
      <c r="X229" s="93"/>
      <c r="Y229" s="93"/>
      <c r="Z229" s="93"/>
    </row>
    <row r="230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126"/>
      <c r="W230" s="93"/>
      <c r="X230" s="93"/>
      <c r="Y230" s="93"/>
      <c r="Z230" s="93"/>
    </row>
    <row r="23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126"/>
      <c r="W231" s="93"/>
      <c r="X231" s="93"/>
      <c r="Y231" s="93"/>
      <c r="Z231" s="93"/>
    </row>
    <row r="23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126"/>
      <c r="W232" s="93"/>
      <c r="X232" s="93"/>
      <c r="Y232" s="93"/>
      <c r="Z232" s="93"/>
    </row>
    <row r="233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126"/>
      <c r="W233" s="93"/>
      <c r="X233" s="93"/>
      <c r="Y233" s="93"/>
      <c r="Z233" s="93"/>
    </row>
    <row r="234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126"/>
      <c r="W234" s="93"/>
      <c r="X234" s="93"/>
      <c r="Y234" s="93"/>
      <c r="Z234" s="93"/>
    </row>
    <row r="235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126"/>
      <c r="W235" s="93"/>
      <c r="X235" s="93"/>
      <c r="Y235" s="93"/>
      <c r="Z235" s="93"/>
    </row>
    <row r="236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126"/>
      <c r="W236" s="93"/>
      <c r="X236" s="93"/>
      <c r="Y236" s="93"/>
      <c r="Z236" s="93"/>
    </row>
    <row r="237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126"/>
      <c r="W237" s="93"/>
      <c r="X237" s="93"/>
      <c r="Y237" s="93"/>
      <c r="Z237" s="93"/>
    </row>
    <row r="238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126"/>
      <c r="W238" s="93"/>
      <c r="X238" s="93"/>
      <c r="Y238" s="93"/>
      <c r="Z238" s="93"/>
    </row>
    <row r="239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126"/>
      <c r="W239" s="93"/>
      <c r="X239" s="93"/>
      <c r="Y239" s="93"/>
      <c r="Z239" s="93"/>
    </row>
    <row r="240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126"/>
      <c r="W240" s="93"/>
      <c r="X240" s="93"/>
      <c r="Y240" s="93"/>
      <c r="Z240" s="93"/>
    </row>
    <row r="24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126"/>
      <c r="W241" s="93"/>
      <c r="X241" s="93"/>
      <c r="Y241" s="93"/>
      <c r="Z241" s="93"/>
    </row>
    <row r="24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126"/>
      <c r="W242" s="93"/>
      <c r="X242" s="93"/>
      <c r="Y242" s="93"/>
      <c r="Z242" s="93"/>
    </row>
    <row r="243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126"/>
      <c r="W243" s="93"/>
      <c r="X243" s="93"/>
      <c r="Y243" s="93"/>
      <c r="Z243" s="93"/>
    </row>
    <row r="244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126"/>
      <c r="W244" s="93"/>
      <c r="X244" s="93"/>
      <c r="Y244" s="93"/>
      <c r="Z244" s="93"/>
    </row>
    <row r="245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126"/>
      <c r="W245" s="93"/>
      <c r="X245" s="93"/>
      <c r="Y245" s="93"/>
      <c r="Z245" s="93"/>
    </row>
    <row r="246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126"/>
      <c r="W246" s="93"/>
      <c r="X246" s="93"/>
      <c r="Y246" s="93"/>
      <c r="Z246" s="93"/>
    </row>
    <row r="247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126"/>
      <c r="W247" s="93"/>
      <c r="X247" s="93"/>
      <c r="Y247" s="93"/>
      <c r="Z247" s="93"/>
    </row>
    <row r="248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126"/>
      <c r="W248" s="93"/>
      <c r="X248" s="93"/>
      <c r="Y248" s="93"/>
      <c r="Z248" s="93"/>
    </row>
    <row r="249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126"/>
      <c r="W249" s="93"/>
      <c r="X249" s="93"/>
      <c r="Y249" s="93"/>
      <c r="Z249" s="93"/>
    </row>
    <row r="250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126"/>
      <c r="W250" s="93"/>
      <c r="X250" s="93"/>
      <c r="Y250" s="93"/>
      <c r="Z250" s="93"/>
    </row>
    <row r="25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126"/>
      <c r="W251" s="93"/>
      <c r="X251" s="93"/>
      <c r="Y251" s="93"/>
      <c r="Z251" s="93"/>
    </row>
    <row r="25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126"/>
      <c r="W252" s="93"/>
      <c r="X252" s="93"/>
      <c r="Y252" s="93"/>
      <c r="Z252" s="93"/>
    </row>
    <row r="253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126"/>
      <c r="W253" s="93"/>
      <c r="X253" s="93"/>
      <c r="Y253" s="93"/>
      <c r="Z253" s="93"/>
    </row>
    <row r="254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126"/>
      <c r="W254" s="93"/>
      <c r="X254" s="93"/>
      <c r="Y254" s="93"/>
      <c r="Z254" s="93"/>
    </row>
    <row r="255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126"/>
      <c r="W255" s="93"/>
      <c r="X255" s="93"/>
      <c r="Y255" s="93"/>
      <c r="Z255" s="93"/>
    </row>
    <row r="256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126"/>
      <c r="W256" s="93"/>
      <c r="X256" s="93"/>
      <c r="Y256" s="93"/>
      <c r="Z256" s="93"/>
    </row>
    <row r="257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126"/>
      <c r="W257" s="93"/>
      <c r="X257" s="93"/>
      <c r="Y257" s="93"/>
      <c r="Z257" s="93"/>
    </row>
    <row r="258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126"/>
      <c r="W258" s="93"/>
      <c r="X258" s="93"/>
      <c r="Y258" s="93"/>
      <c r="Z258" s="93"/>
    </row>
    <row r="259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126"/>
      <c r="W259" s="93"/>
      <c r="X259" s="93"/>
      <c r="Y259" s="93"/>
      <c r="Z259" s="93"/>
    </row>
    <row r="260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126"/>
      <c r="W260" s="93"/>
      <c r="X260" s="93"/>
      <c r="Y260" s="93"/>
      <c r="Z260" s="93"/>
    </row>
    <row r="26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126"/>
      <c r="W261" s="93"/>
      <c r="X261" s="93"/>
      <c r="Y261" s="93"/>
      <c r="Z261" s="93"/>
    </row>
    <row r="26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126"/>
      <c r="W262" s="93"/>
      <c r="X262" s="93"/>
      <c r="Y262" s="93"/>
      <c r="Z262" s="93"/>
    </row>
    <row r="263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126"/>
      <c r="W263" s="93"/>
      <c r="X263" s="93"/>
      <c r="Y263" s="93"/>
      <c r="Z263" s="93"/>
    </row>
    <row r="264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126"/>
      <c r="W264" s="93"/>
      <c r="X264" s="93"/>
      <c r="Y264" s="93"/>
      <c r="Z264" s="93"/>
    </row>
    <row r="265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126"/>
      <c r="W265" s="93"/>
      <c r="X265" s="93"/>
      <c r="Y265" s="93"/>
      <c r="Z265" s="93"/>
    </row>
    <row r="266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126"/>
      <c r="W266" s="93"/>
      <c r="X266" s="93"/>
      <c r="Y266" s="93"/>
      <c r="Z266" s="93"/>
    </row>
    <row r="267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126"/>
      <c r="W267" s="93"/>
      <c r="X267" s="93"/>
      <c r="Y267" s="93"/>
      <c r="Z267" s="93"/>
    </row>
    <row r="268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126"/>
      <c r="W268" s="93"/>
      <c r="X268" s="93"/>
      <c r="Y268" s="93"/>
      <c r="Z268" s="93"/>
    </row>
    <row r="269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126"/>
      <c r="W269" s="93"/>
      <c r="X269" s="93"/>
      <c r="Y269" s="93"/>
      <c r="Z269" s="93"/>
    </row>
    <row r="270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126"/>
      <c r="W270" s="93"/>
      <c r="X270" s="93"/>
      <c r="Y270" s="93"/>
      <c r="Z270" s="93"/>
    </row>
    <row r="27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126"/>
      <c r="W271" s="93"/>
      <c r="X271" s="93"/>
      <c r="Y271" s="93"/>
      <c r="Z271" s="93"/>
    </row>
    <row r="27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126"/>
      <c r="W272" s="93"/>
      <c r="X272" s="93"/>
      <c r="Y272" s="93"/>
      <c r="Z272" s="93"/>
    </row>
    <row r="273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126"/>
      <c r="W273" s="93"/>
      <c r="X273" s="93"/>
      <c r="Y273" s="93"/>
      <c r="Z273" s="93"/>
    </row>
    <row r="274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126"/>
      <c r="W274" s="93"/>
      <c r="X274" s="93"/>
      <c r="Y274" s="93"/>
      <c r="Z274" s="93"/>
    </row>
    <row r="275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126"/>
      <c r="W275" s="93"/>
      <c r="X275" s="93"/>
      <c r="Y275" s="93"/>
      <c r="Z275" s="93"/>
    </row>
    <row r="276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126"/>
      <c r="W276" s="93"/>
      <c r="X276" s="93"/>
      <c r="Y276" s="93"/>
      <c r="Z276" s="93"/>
    </row>
    <row r="277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126"/>
      <c r="W277" s="93"/>
      <c r="X277" s="93"/>
      <c r="Y277" s="93"/>
      <c r="Z277" s="93"/>
    </row>
    <row r="278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126"/>
      <c r="W278" s="93"/>
      <c r="X278" s="93"/>
      <c r="Y278" s="93"/>
      <c r="Z278" s="93"/>
    </row>
    <row r="279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126"/>
      <c r="W279" s="93"/>
      <c r="X279" s="93"/>
      <c r="Y279" s="93"/>
      <c r="Z279" s="93"/>
    </row>
    <row r="280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126"/>
      <c r="W280" s="93"/>
      <c r="X280" s="93"/>
      <c r="Y280" s="93"/>
      <c r="Z280" s="93"/>
    </row>
    <row r="28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126"/>
      <c r="W281" s="93"/>
      <c r="X281" s="93"/>
      <c r="Y281" s="93"/>
      <c r="Z281" s="93"/>
    </row>
    <row r="28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126"/>
      <c r="W282" s="93"/>
      <c r="X282" s="93"/>
      <c r="Y282" s="93"/>
      <c r="Z282" s="93"/>
    </row>
    <row r="283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126"/>
      <c r="W283" s="93"/>
      <c r="X283" s="93"/>
      <c r="Y283" s="93"/>
      <c r="Z283" s="93"/>
    </row>
    <row r="284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126"/>
      <c r="W284" s="93"/>
      <c r="X284" s="93"/>
      <c r="Y284" s="93"/>
      <c r="Z284" s="93"/>
    </row>
    <row r="285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126"/>
      <c r="W285" s="93"/>
      <c r="X285" s="93"/>
      <c r="Y285" s="93"/>
      <c r="Z285" s="93"/>
    </row>
    <row r="286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126"/>
      <c r="W286" s="93"/>
      <c r="X286" s="93"/>
      <c r="Y286" s="93"/>
      <c r="Z286" s="93"/>
    </row>
    <row r="287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126"/>
      <c r="W287" s="93"/>
      <c r="X287" s="93"/>
      <c r="Y287" s="93"/>
      <c r="Z287" s="93"/>
    </row>
    <row r="288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126"/>
      <c r="W288" s="93"/>
      <c r="X288" s="93"/>
      <c r="Y288" s="93"/>
      <c r="Z288" s="93"/>
    </row>
    <row r="289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126"/>
      <c r="W289" s="93"/>
      <c r="X289" s="93"/>
      <c r="Y289" s="93"/>
      <c r="Z289" s="93"/>
    </row>
    <row r="290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126"/>
      <c r="W290" s="93"/>
      <c r="X290" s="93"/>
      <c r="Y290" s="93"/>
      <c r="Z290" s="93"/>
    </row>
    <row r="29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126"/>
      <c r="W291" s="93"/>
      <c r="X291" s="93"/>
      <c r="Y291" s="93"/>
      <c r="Z291" s="93"/>
    </row>
    <row r="29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126"/>
      <c r="W292" s="93"/>
      <c r="X292" s="93"/>
      <c r="Y292" s="93"/>
      <c r="Z292" s="93"/>
    </row>
    <row r="293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126"/>
      <c r="W293" s="93"/>
      <c r="X293" s="93"/>
      <c r="Y293" s="93"/>
      <c r="Z293" s="93"/>
    </row>
    <row r="294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126"/>
      <c r="W294" s="93"/>
      <c r="X294" s="93"/>
      <c r="Y294" s="93"/>
      <c r="Z294" s="93"/>
    </row>
    <row r="295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126"/>
      <c r="W295" s="93"/>
      <c r="X295" s="93"/>
      <c r="Y295" s="93"/>
      <c r="Z295" s="93"/>
    </row>
    <row r="296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126"/>
      <c r="W296" s="93"/>
      <c r="X296" s="93"/>
      <c r="Y296" s="93"/>
      <c r="Z296" s="93"/>
    </row>
    <row r="297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126"/>
      <c r="W297" s="93"/>
      <c r="X297" s="93"/>
      <c r="Y297" s="93"/>
      <c r="Z297" s="93"/>
    </row>
    <row r="298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126"/>
      <c r="W298" s="93"/>
      <c r="X298" s="93"/>
      <c r="Y298" s="93"/>
      <c r="Z298" s="93"/>
    </row>
    <row r="299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126"/>
      <c r="W299" s="93"/>
      <c r="X299" s="93"/>
      <c r="Y299" s="93"/>
      <c r="Z299" s="93"/>
    </row>
    <row r="300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126"/>
      <c r="W300" s="93"/>
      <c r="X300" s="93"/>
      <c r="Y300" s="93"/>
      <c r="Z300" s="93"/>
    </row>
    <row r="30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126"/>
      <c r="W301" s="93"/>
      <c r="X301" s="93"/>
      <c r="Y301" s="93"/>
      <c r="Z301" s="93"/>
    </row>
    <row r="30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126"/>
      <c r="W302" s="93"/>
      <c r="X302" s="93"/>
      <c r="Y302" s="93"/>
      <c r="Z302" s="93"/>
    </row>
    <row r="303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126"/>
      <c r="W303" s="93"/>
      <c r="X303" s="93"/>
      <c r="Y303" s="93"/>
      <c r="Z303" s="93"/>
    </row>
    <row r="304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126"/>
      <c r="W304" s="93"/>
      <c r="X304" s="93"/>
      <c r="Y304" s="93"/>
      <c r="Z304" s="93"/>
    </row>
    <row r="305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126"/>
      <c r="W305" s="93"/>
      <c r="X305" s="93"/>
      <c r="Y305" s="93"/>
      <c r="Z305" s="93"/>
    </row>
    <row r="306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126"/>
      <c r="W306" s="93"/>
      <c r="X306" s="93"/>
      <c r="Y306" s="93"/>
      <c r="Z306" s="93"/>
    </row>
    <row r="307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126"/>
      <c r="W307" s="93"/>
      <c r="X307" s="93"/>
      <c r="Y307" s="93"/>
      <c r="Z307" s="93"/>
    </row>
    <row r="308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126"/>
      <c r="W308" s="93"/>
      <c r="X308" s="93"/>
      <c r="Y308" s="93"/>
      <c r="Z308" s="93"/>
    </row>
    <row r="309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126"/>
      <c r="W309" s="93"/>
      <c r="X309" s="93"/>
      <c r="Y309" s="93"/>
      <c r="Z309" s="93"/>
    </row>
    <row r="310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126"/>
      <c r="W310" s="93"/>
      <c r="X310" s="93"/>
      <c r="Y310" s="93"/>
      <c r="Z310" s="93"/>
    </row>
    <row r="31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126"/>
      <c r="W311" s="93"/>
      <c r="X311" s="93"/>
      <c r="Y311" s="93"/>
      <c r="Z311" s="93"/>
    </row>
    <row r="31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126"/>
      <c r="W312" s="93"/>
      <c r="X312" s="93"/>
      <c r="Y312" s="93"/>
      <c r="Z312" s="93"/>
    </row>
    <row r="313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126"/>
      <c r="W313" s="93"/>
      <c r="X313" s="93"/>
      <c r="Y313" s="93"/>
      <c r="Z313" s="93"/>
    </row>
    <row r="314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126"/>
      <c r="W314" s="93"/>
      <c r="X314" s="93"/>
      <c r="Y314" s="93"/>
      <c r="Z314" s="93"/>
    </row>
    <row r="315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126"/>
      <c r="W315" s="93"/>
      <c r="X315" s="93"/>
      <c r="Y315" s="93"/>
      <c r="Z315" s="93"/>
    </row>
    <row r="316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126"/>
      <c r="W316" s="93"/>
      <c r="X316" s="93"/>
      <c r="Y316" s="93"/>
      <c r="Z316" s="93"/>
    </row>
    <row r="317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126"/>
      <c r="W317" s="93"/>
      <c r="X317" s="93"/>
      <c r="Y317" s="93"/>
      <c r="Z317" s="93"/>
    </row>
    <row r="318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126"/>
      <c r="W318" s="93"/>
      <c r="X318" s="93"/>
      <c r="Y318" s="93"/>
      <c r="Z318" s="93"/>
    </row>
    <row r="319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126"/>
      <c r="W319" s="93"/>
      <c r="X319" s="93"/>
      <c r="Y319" s="93"/>
      <c r="Z319" s="93"/>
    </row>
    <row r="320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126"/>
      <c r="W320" s="93"/>
      <c r="X320" s="93"/>
      <c r="Y320" s="93"/>
      <c r="Z320" s="93"/>
    </row>
    <row r="32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126"/>
      <c r="W321" s="93"/>
      <c r="X321" s="93"/>
      <c r="Y321" s="93"/>
      <c r="Z321" s="93"/>
    </row>
    <row r="32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126"/>
      <c r="W322" s="93"/>
      <c r="X322" s="93"/>
      <c r="Y322" s="93"/>
      <c r="Z322" s="93"/>
    </row>
    <row r="323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126"/>
      <c r="W323" s="93"/>
      <c r="X323" s="93"/>
      <c r="Y323" s="93"/>
      <c r="Z323" s="93"/>
    </row>
    <row r="324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126"/>
      <c r="W324" s="93"/>
      <c r="X324" s="93"/>
      <c r="Y324" s="93"/>
      <c r="Z324" s="93"/>
    </row>
    <row r="325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126"/>
      <c r="W325" s="93"/>
      <c r="X325" s="93"/>
      <c r="Y325" s="93"/>
      <c r="Z325" s="93"/>
    </row>
    <row r="326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126"/>
      <c r="W326" s="93"/>
      <c r="X326" s="93"/>
      <c r="Y326" s="93"/>
      <c r="Z326" s="93"/>
    </row>
    <row r="327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126"/>
      <c r="W327" s="93"/>
      <c r="X327" s="93"/>
      <c r="Y327" s="93"/>
      <c r="Z327" s="93"/>
    </row>
    <row r="328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126"/>
      <c r="W328" s="93"/>
      <c r="X328" s="93"/>
      <c r="Y328" s="93"/>
      <c r="Z328" s="93"/>
    </row>
    <row r="329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126"/>
      <c r="W329" s="93"/>
      <c r="X329" s="93"/>
      <c r="Y329" s="93"/>
      <c r="Z329" s="93"/>
    </row>
    <row r="330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126"/>
      <c r="W330" s="93"/>
      <c r="X330" s="93"/>
      <c r="Y330" s="93"/>
      <c r="Z330" s="93"/>
    </row>
    <row r="33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126"/>
      <c r="W331" s="93"/>
      <c r="X331" s="93"/>
      <c r="Y331" s="93"/>
      <c r="Z331" s="93"/>
    </row>
    <row r="33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126"/>
      <c r="W332" s="93"/>
      <c r="X332" s="93"/>
      <c r="Y332" s="93"/>
      <c r="Z332" s="93"/>
    </row>
    <row r="333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126"/>
      <c r="W333" s="93"/>
      <c r="X333" s="93"/>
      <c r="Y333" s="93"/>
      <c r="Z333" s="93"/>
    </row>
    <row r="334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126"/>
      <c r="W334" s="93"/>
      <c r="X334" s="93"/>
      <c r="Y334" s="93"/>
      <c r="Z334" s="93"/>
    </row>
    <row r="335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126"/>
      <c r="W335" s="93"/>
      <c r="X335" s="93"/>
      <c r="Y335" s="93"/>
      <c r="Z335" s="93"/>
    </row>
    <row r="336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126"/>
      <c r="W336" s="93"/>
      <c r="X336" s="93"/>
      <c r="Y336" s="93"/>
      <c r="Z336" s="93"/>
    </row>
    <row r="337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126"/>
      <c r="W337" s="93"/>
      <c r="X337" s="93"/>
      <c r="Y337" s="93"/>
      <c r="Z337" s="93"/>
    </row>
    <row r="338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126"/>
      <c r="W338" s="93"/>
      <c r="X338" s="93"/>
      <c r="Y338" s="93"/>
      <c r="Z338" s="93"/>
    </row>
    <row r="339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126"/>
      <c r="W339" s="93"/>
      <c r="X339" s="93"/>
      <c r="Y339" s="93"/>
      <c r="Z339" s="93"/>
    </row>
    <row r="340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126"/>
      <c r="W340" s="93"/>
      <c r="X340" s="93"/>
      <c r="Y340" s="93"/>
      <c r="Z340" s="93"/>
    </row>
    <row r="34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126"/>
      <c r="W341" s="93"/>
      <c r="X341" s="93"/>
      <c r="Y341" s="93"/>
      <c r="Z341" s="93"/>
    </row>
    <row r="34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126"/>
      <c r="W342" s="93"/>
      <c r="X342" s="93"/>
      <c r="Y342" s="93"/>
      <c r="Z342" s="93"/>
    </row>
    <row r="343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126"/>
      <c r="W343" s="93"/>
      <c r="X343" s="93"/>
      <c r="Y343" s="93"/>
      <c r="Z343" s="93"/>
    </row>
    <row r="344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126"/>
      <c r="W344" s="93"/>
      <c r="X344" s="93"/>
      <c r="Y344" s="93"/>
      <c r="Z344" s="93"/>
    </row>
    <row r="345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126"/>
      <c r="W345" s="93"/>
      <c r="X345" s="93"/>
      <c r="Y345" s="93"/>
      <c r="Z345" s="93"/>
    </row>
    <row r="346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126"/>
      <c r="W346" s="93"/>
      <c r="X346" s="93"/>
      <c r="Y346" s="93"/>
      <c r="Z346" s="93"/>
    </row>
    <row r="347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126"/>
      <c r="W347" s="93"/>
      <c r="X347" s="93"/>
      <c r="Y347" s="93"/>
      <c r="Z347" s="93"/>
    </row>
    <row r="348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126"/>
      <c r="W348" s="93"/>
      <c r="X348" s="93"/>
      <c r="Y348" s="93"/>
      <c r="Z348" s="93"/>
    </row>
    <row r="349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126"/>
      <c r="W349" s="93"/>
      <c r="X349" s="93"/>
      <c r="Y349" s="93"/>
      <c r="Z349" s="93"/>
    </row>
    <row r="350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126"/>
      <c r="W350" s="93"/>
      <c r="X350" s="93"/>
      <c r="Y350" s="93"/>
      <c r="Z350" s="93"/>
    </row>
    <row r="35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126"/>
      <c r="W351" s="93"/>
      <c r="X351" s="93"/>
      <c r="Y351" s="93"/>
      <c r="Z351" s="93"/>
    </row>
    <row r="35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126"/>
      <c r="W352" s="93"/>
      <c r="X352" s="93"/>
      <c r="Y352" s="93"/>
      <c r="Z352" s="93"/>
    </row>
    <row r="353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126"/>
      <c r="W353" s="93"/>
      <c r="X353" s="93"/>
      <c r="Y353" s="93"/>
      <c r="Z353" s="93"/>
    </row>
    <row r="354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126"/>
      <c r="W354" s="93"/>
      <c r="X354" s="93"/>
      <c r="Y354" s="93"/>
      <c r="Z354" s="93"/>
    </row>
    <row r="355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126"/>
      <c r="W355" s="93"/>
      <c r="X355" s="93"/>
      <c r="Y355" s="93"/>
      <c r="Z355" s="93"/>
    </row>
    <row r="356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126"/>
      <c r="W356" s="93"/>
      <c r="X356" s="93"/>
      <c r="Y356" s="93"/>
      <c r="Z356" s="93"/>
    </row>
    <row r="357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126"/>
      <c r="W357" s="93"/>
      <c r="X357" s="93"/>
      <c r="Y357" s="93"/>
      <c r="Z357" s="93"/>
    </row>
    <row r="358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126"/>
      <c r="W358" s="93"/>
      <c r="X358" s="93"/>
      <c r="Y358" s="93"/>
      <c r="Z358" s="93"/>
    </row>
    <row r="359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126"/>
      <c r="W359" s="93"/>
      <c r="X359" s="93"/>
      <c r="Y359" s="93"/>
      <c r="Z359" s="93"/>
    </row>
    <row r="360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126"/>
      <c r="W360" s="93"/>
      <c r="X360" s="93"/>
      <c r="Y360" s="93"/>
      <c r="Z360" s="93"/>
    </row>
    <row r="36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126"/>
      <c r="W361" s="93"/>
      <c r="X361" s="93"/>
      <c r="Y361" s="93"/>
      <c r="Z361" s="93"/>
    </row>
    <row r="36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126"/>
      <c r="W362" s="93"/>
      <c r="X362" s="93"/>
      <c r="Y362" s="93"/>
      <c r="Z362" s="93"/>
    </row>
    <row r="363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126"/>
      <c r="W363" s="93"/>
      <c r="X363" s="93"/>
      <c r="Y363" s="93"/>
      <c r="Z363" s="93"/>
    </row>
    <row r="364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126"/>
      <c r="W364" s="93"/>
      <c r="X364" s="93"/>
      <c r="Y364" s="93"/>
      <c r="Z364" s="93"/>
    </row>
    <row r="365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126"/>
      <c r="W365" s="93"/>
      <c r="X365" s="93"/>
      <c r="Y365" s="93"/>
      <c r="Z365" s="93"/>
    </row>
    <row r="366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126"/>
      <c r="W366" s="93"/>
      <c r="X366" s="93"/>
      <c r="Y366" s="93"/>
      <c r="Z366" s="93"/>
    </row>
    <row r="367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126"/>
      <c r="W367" s="93"/>
      <c r="X367" s="93"/>
      <c r="Y367" s="93"/>
      <c r="Z367" s="93"/>
    </row>
    <row r="368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126"/>
      <c r="W368" s="93"/>
      <c r="X368" s="93"/>
      <c r="Y368" s="93"/>
      <c r="Z368" s="93"/>
    </row>
    <row r="369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126"/>
      <c r="W369" s="93"/>
      <c r="X369" s="93"/>
      <c r="Y369" s="93"/>
      <c r="Z369" s="93"/>
    </row>
    <row r="370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126"/>
      <c r="W370" s="93"/>
      <c r="X370" s="93"/>
      <c r="Y370" s="93"/>
      <c r="Z370" s="93"/>
    </row>
    <row r="37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126"/>
      <c r="W371" s="93"/>
      <c r="X371" s="93"/>
      <c r="Y371" s="93"/>
      <c r="Z371" s="93"/>
    </row>
    <row r="37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126"/>
      <c r="W372" s="93"/>
      <c r="X372" s="93"/>
      <c r="Y372" s="93"/>
      <c r="Z372" s="93"/>
    </row>
    <row r="373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126"/>
      <c r="W373" s="93"/>
      <c r="X373" s="93"/>
      <c r="Y373" s="93"/>
      <c r="Z373" s="93"/>
    </row>
    <row r="374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126"/>
      <c r="W374" s="93"/>
      <c r="X374" s="93"/>
      <c r="Y374" s="93"/>
      <c r="Z374" s="93"/>
    </row>
    <row r="375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126"/>
      <c r="W375" s="93"/>
      <c r="X375" s="93"/>
      <c r="Y375" s="93"/>
      <c r="Z375" s="93"/>
    </row>
    <row r="376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126"/>
      <c r="W376" s="93"/>
      <c r="X376" s="93"/>
      <c r="Y376" s="93"/>
      <c r="Z376" s="93"/>
    </row>
    <row r="377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126"/>
      <c r="W377" s="93"/>
      <c r="X377" s="93"/>
      <c r="Y377" s="93"/>
      <c r="Z377" s="93"/>
    </row>
    <row r="378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126"/>
      <c r="W378" s="93"/>
      <c r="X378" s="93"/>
      <c r="Y378" s="93"/>
      <c r="Z378" s="93"/>
    </row>
    <row r="379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126"/>
      <c r="W379" s="93"/>
      <c r="X379" s="93"/>
      <c r="Y379" s="93"/>
      <c r="Z379" s="93"/>
    </row>
    <row r="380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126"/>
      <c r="W380" s="93"/>
      <c r="X380" s="93"/>
      <c r="Y380" s="93"/>
      <c r="Z380" s="93"/>
    </row>
    <row r="38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126"/>
      <c r="W381" s="93"/>
      <c r="X381" s="93"/>
      <c r="Y381" s="93"/>
      <c r="Z381" s="93"/>
    </row>
    <row r="38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126"/>
      <c r="W382" s="93"/>
      <c r="X382" s="93"/>
      <c r="Y382" s="93"/>
      <c r="Z382" s="93"/>
    </row>
    <row r="383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126"/>
      <c r="W383" s="93"/>
      <c r="X383" s="93"/>
      <c r="Y383" s="93"/>
      <c r="Z383" s="93"/>
    </row>
    <row r="384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126"/>
      <c r="W384" s="93"/>
      <c r="X384" s="93"/>
      <c r="Y384" s="93"/>
      <c r="Z384" s="93"/>
    </row>
    <row r="385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126"/>
      <c r="W385" s="93"/>
      <c r="X385" s="93"/>
      <c r="Y385" s="93"/>
      <c r="Z385" s="93"/>
    </row>
    <row r="386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126"/>
      <c r="W386" s="93"/>
      <c r="X386" s="93"/>
      <c r="Y386" s="93"/>
      <c r="Z386" s="93"/>
    </row>
    <row r="387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126"/>
      <c r="W387" s="93"/>
      <c r="X387" s="93"/>
      <c r="Y387" s="93"/>
      <c r="Z387" s="93"/>
    </row>
    <row r="388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126"/>
      <c r="W388" s="93"/>
      <c r="X388" s="93"/>
      <c r="Y388" s="93"/>
      <c r="Z388" s="93"/>
    </row>
    <row r="389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126"/>
      <c r="W389" s="93"/>
      <c r="X389" s="93"/>
      <c r="Y389" s="93"/>
      <c r="Z389" s="93"/>
    </row>
    <row r="390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126"/>
      <c r="W390" s="93"/>
      <c r="X390" s="93"/>
      <c r="Y390" s="93"/>
      <c r="Z390" s="93"/>
    </row>
    <row r="39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126"/>
      <c r="W391" s="93"/>
      <c r="X391" s="93"/>
      <c r="Y391" s="93"/>
      <c r="Z391" s="93"/>
    </row>
    <row r="39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126"/>
      <c r="W392" s="93"/>
      <c r="X392" s="93"/>
      <c r="Y392" s="93"/>
      <c r="Z392" s="93"/>
    </row>
    <row r="393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126"/>
      <c r="W393" s="93"/>
      <c r="X393" s="93"/>
      <c r="Y393" s="93"/>
      <c r="Z393" s="93"/>
    </row>
    <row r="394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126"/>
      <c r="W394" s="93"/>
      <c r="X394" s="93"/>
      <c r="Y394" s="93"/>
      <c r="Z394" s="93"/>
    </row>
    <row r="395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126"/>
      <c r="W395" s="93"/>
      <c r="X395" s="93"/>
      <c r="Y395" s="93"/>
      <c r="Z395" s="93"/>
    </row>
    <row r="396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126"/>
      <c r="W396" s="93"/>
      <c r="X396" s="93"/>
      <c r="Y396" s="93"/>
      <c r="Z396" s="93"/>
    </row>
    <row r="397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126"/>
      <c r="W397" s="93"/>
      <c r="X397" s="93"/>
      <c r="Y397" s="93"/>
      <c r="Z397" s="93"/>
    </row>
    <row r="398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126"/>
      <c r="W398" s="93"/>
      <c r="X398" s="93"/>
      <c r="Y398" s="93"/>
      <c r="Z398" s="93"/>
    </row>
    <row r="399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126"/>
      <c r="W399" s="93"/>
      <c r="X399" s="93"/>
      <c r="Y399" s="93"/>
      <c r="Z399" s="93"/>
    </row>
    <row r="400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126"/>
      <c r="W400" s="93"/>
      <c r="X400" s="93"/>
      <c r="Y400" s="93"/>
      <c r="Z400" s="93"/>
    </row>
    <row r="40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126"/>
      <c r="W401" s="93"/>
      <c r="X401" s="93"/>
      <c r="Y401" s="93"/>
      <c r="Z401" s="93"/>
    </row>
    <row r="40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126"/>
      <c r="W402" s="93"/>
      <c r="X402" s="93"/>
      <c r="Y402" s="93"/>
      <c r="Z402" s="93"/>
    </row>
    <row r="403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126"/>
      <c r="W403" s="93"/>
      <c r="X403" s="93"/>
      <c r="Y403" s="93"/>
      <c r="Z403" s="93"/>
    </row>
    <row r="404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126"/>
      <c r="W404" s="93"/>
      <c r="X404" s="93"/>
      <c r="Y404" s="93"/>
      <c r="Z404" s="93"/>
    </row>
    <row r="405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126"/>
      <c r="W405" s="93"/>
      <c r="X405" s="93"/>
      <c r="Y405" s="93"/>
      <c r="Z405" s="93"/>
    </row>
    <row r="406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126"/>
      <c r="W406" s="93"/>
      <c r="X406" s="93"/>
      <c r="Y406" s="93"/>
      <c r="Z406" s="93"/>
    </row>
    <row r="407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126"/>
      <c r="W407" s="93"/>
      <c r="X407" s="93"/>
      <c r="Y407" s="93"/>
      <c r="Z407" s="93"/>
    </row>
    <row r="408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126"/>
      <c r="W408" s="93"/>
      <c r="X408" s="93"/>
      <c r="Y408" s="93"/>
      <c r="Z408" s="93"/>
    </row>
    <row r="409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126"/>
      <c r="W409" s="93"/>
      <c r="X409" s="93"/>
      <c r="Y409" s="93"/>
      <c r="Z409" s="93"/>
    </row>
    <row r="410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126"/>
      <c r="W410" s="93"/>
      <c r="X410" s="93"/>
      <c r="Y410" s="93"/>
      <c r="Z410" s="93"/>
    </row>
    <row r="41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126"/>
      <c r="W411" s="93"/>
      <c r="X411" s="93"/>
      <c r="Y411" s="93"/>
      <c r="Z411" s="93"/>
    </row>
    <row r="41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126"/>
      <c r="W412" s="93"/>
      <c r="X412" s="93"/>
      <c r="Y412" s="93"/>
      <c r="Z412" s="93"/>
    </row>
    <row r="413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126"/>
      <c r="W413" s="93"/>
      <c r="X413" s="93"/>
      <c r="Y413" s="93"/>
      <c r="Z413" s="93"/>
    </row>
    <row r="414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126"/>
      <c r="W414" s="93"/>
      <c r="X414" s="93"/>
      <c r="Y414" s="93"/>
      <c r="Z414" s="93"/>
    </row>
    <row r="415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126"/>
      <c r="W415" s="93"/>
      <c r="X415" s="93"/>
      <c r="Y415" s="93"/>
      <c r="Z415" s="93"/>
    </row>
    <row r="416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126"/>
      <c r="W416" s="93"/>
      <c r="X416" s="93"/>
      <c r="Y416" s="93"/>
      <c r="Z416" s="93"/>
    </row>
    <row r="417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126"/>
      <c r="W417" s="93"/>
      <c r="X417" s="93"/>
      <c r="Y417" s="93"/>
      <c r="Z417" s="93"/>
    </row>
    <row r="418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126"/>
      <c r="W418" s="93"/>
      <c r="X418" s="93"/>
      <c r="Y418" s="93"/>
      <c r="Z418" s="93"/>
    </row>
    <row r="419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126"/>
      <c r="W419" s="93"/>
      <c r="X419" s="93"/>
      <c r="Y419" s="93"/>
      <c r="Z419" s="93"/>
    </row>
    <row r="420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126"/>
      <c r="W420" s="93"/>
      <c r="X420" s="93"/>
      <c r="Y420" s="93"/>
      <c r="Z420" s="93"/>
    </row>
    <row r="42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126"/>
      <c r="W421" s="93"/>
      <c r="X421" s="93"/>
      <c r="Y421" s="93"/>
      <c r="Z421" s="93"/>
    </row>
    <row r="42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126"/>
      <c r="W422" s="93"/>
      <c r="X422" s="93"/>
      <c r="Y422" s="93"/>
      <c r="Z422" s="93"/>
    </row>
    <row r="423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126"/>
      <c r="W423" s="93"/>
      <c r="X423" s="93"/>
      <c r="Y423" s="93"/>
      <c r="Z423" s="93"/>
    </row>
    <row r="424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126"/>
      <c r="W424" s="93"/>
      <c r="X424" s="93"/>
      <c r="Y424" s="93"/>
      <c r="Z424" s="93"/>
    </row>
    <row r="425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126"/>
      <c r="W425" s="93"/>
      <c r="X425" s="93"/>
      <c r="Y425" s="93"/>
      <c r="Z425" s="93"/>
    </row>
    <row r="426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126"/>
      <c r="W426" s="93"/>
      <c r="X426" s="93"/>
      <c r="Y426" s="93"/>
      <c r="Z426" s="93"/>
    </row>
    <row r="427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126"/>
      <c r="W427" s="93"/>
      <c r="X427" s="93"/>
      <c r="Y427" s="93"/>
      <c r="Z427" s="93"/>
    </row>
    <row r="428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126"/>
      <c r="W428" s="93"/>
      <c r="X428" s="93"/>
      <c r="Y428" s="93"/>
      <c r="Z428" s="93"/>
    </row>
    <row r="429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126"/>
      <c r="W429" s="93"/>
      <c r="X429" s="93"/>
      <c r="Y429" s="93"/>
      <c r="Z429" s="93"/>
    </row>
    <row r="430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126"/>
      <c r="W430" s="93"/>
      <c r="X430" s="93"/>
      <c r="Y430" s="93"/>
      <c r="Z430" s="93"/>
    </row>
    <row r="43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126"/>
      <c r="W431" s="93"/>
      <c r="X431" s="93"/>
      <c r="Y431" s="93"/>
      <c r="Z431" s="93"/>
    </row>
    <row r="43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126"/>
      <c r="W432" s="93"/>
      <c r="X432" s="93"/>
      <c r="Y432" s="93"/>
      <c r="Z432" s="93"/>
    </row>
    <row r="433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126"/>
      <c r="W433" s="93"/>
      <c r="X433" s="93"/>
      <c r="Y433" s="93"/>
      <c r="Z433" s="93"/>
    </row>
    <row r="434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126"/>
      <c r="W434" s="93"/>
      <c r="X434" s="93"/>
      <c r="Y434" s="93"/>
      <c r="Z434" s="93"/>
    </row>
    <row r="435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126"/>
      <c r="W435" s="93"/>
      <c r="X435" s="93"/>
      <c r="Y435" s="93"/>
      <c r="Z435" s="93"/>
    </row>
    <row r="436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126"/>
      <c r="W436" s="93"/>
      <c r="X436" s="93"/>
      <c r="Y436" s="93"/>
      <c r="Z436" s="93"/>
    </row>
    <row r="437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126"/>
      <c r="W437" s="93"/>
      <c r="X437" s="93"/>
      <c r="Y437" s="93"/>
      <c r="Z437" s="93"/>
    </row>
    <row r="438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126"/>
      <c r="W438" s="93"/>
      <c r="X438" s="93"/>
      <c r="Y438" s="93"/>
      <c r="Z438" s="93"/>
    </row>
    <row r="439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126"/>
      <c r="W439" s="93"/>
      <c r="X439" s="93"/>
      <c r="Y439" s="93"/>
      <c r="Z439" s="93"/>
    </row>
    <row r="440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126"/>
      <c r="W440" s="93"/>
      <c r="X440" s="93"/>
      <c r="Y440" s="93"/>
      <c r="Z440" s="93"/>
    </row>
    <row r="44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126"/>
      <c r="W441" s="93"/>
      <c r="X441" s="93"/>
      <c r="Y441" s="93"/>
      <c r="Z441" s="93"/>
    </row>
    <row r="44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126"/>
      <c r="W442" s="93"/>
      <c r="X442" s="93"/>
      <c r="Y442" s="93"/>
      <c r="Z442" s="93"/>
    </row>
    <row r="443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126"/>
      <c r="W443" s="93"/>
      <c r="X443" s="93"/>
      <c r="Y443" s="93"/>
      <c r="Z443" s="93"/>
    </row>
    <row r="444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126"/>
      <c r="W444" s="93"/>
      <c r="X444" s="93"/>
      <c r="Y444" s="93"/>
      <c r="Z444" s="93"/>
    </row>
    <row r="445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126"/>
      <c r="W445" s="93"/>
      <c r="X445" s="93"/>
      <c r="Y445" s="93"/>
      <c r="Z445" s="93"/>
    </row>
    <row r="446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126"/>
      <c r="W446" s="93"/>
      <c r="X446" s="93"/>
      <c r="Y446" s="93"/>
      <c r="Z446" s="93"/>
    </row>
    <row r="447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126"/>
      <c r="W447" s="93"/>
      <c r="X447" s="93"/>
      <c r="Y447" s="93"/>
      <c r="Z447" s="93"/>
    </row>
    <row r="448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126"/>
      <c r="W448" s="93"/>
      <c r="X448" s="93"/>
      <c r="Y448" s="93"/>
      <c r="Z448" s="93"/>
    </row>
    <row r="449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126"/>
      <c r="W449" s="93"/>
      <c r="X449" s="93"/>
      <c r="Y449" s="93"/>
      <c r="Z449" s="93"/>
    </row>
    <row r="450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126"/>
      <c r="W450" s="93"/>
      <c r="X450" s="93"/>
      <c r="Y450" s="93"/>
      <c r="Z450" s="93"/>
    </row>
    <row r="45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126"/>
      <c r="W451" s="93"/>
      <c r="X451" s="93"/>
      <c r="Y451" s="93"/>
      <c r="Z451" s="93"/>
    </row>
    <row r="45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126"/>
      <c r="W452" s="93"/>
      <c r="X452" s="93"/>
      <c r="Y452" s="93"/>
      <c r="Z452" s="93"/>
    </row>
    <row r="453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126"/>
      <c r="W453" s="93"/>
      <c r="X453" s="93"/>
      <c r="Y453" s="93"/>
      <c r="Z453" s="93"/>
    </row>
    <row r="454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126"/>
      <c r="W454" s="93"/>
      <c r="X454" s="93"/>
      <c r="Y454" s="93"/>
      <c r="Z454" s="93"/>
    </row>
    <row r="455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126"/>
      <c r="W455" s="93"/>
      <c r="X455" s="93"/>
      <c r="Y455" s="93"/>
      <c r="Z455" s="93"/>
    </row>
    <row r="456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126"/>
      <c r="W456" s="93"/>
      <c r="X456" s="93"/>
      <c r="Y456" s="93"/>
      <c r="Z456" s="93"/>
    </row>
    <row r="457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126"/>
      <c r="W457" s="93"/>
      <c r="X457" s="93"/>
      <c r="Y457" s="93"/>
      <c r="Z457" s="93"/>
    </row>
    <row r="458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126"/>
      <c r="W458" s="93"/>
      <c r="X458" s="93"/>
      <c r="Y458" s="93"/>
      <c r="Z458" s="93"/>
    </row>
    <row r="459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126"/>
      <c r="W459" s="93"/>
      <c r="X459" s="93"/>
      <c r="Y459" s="93"/>
      <c r="Z459" s="93"/>
    </row>
    <row r="460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126"/>
      <c r="W460" s="93"/>
      <c r="X460" s="93"/>
      <c r="Y460" s="93"/>
      <c r="Z460" s="93"/>
    </row>
    <row r="46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126"/>
      <c r="W461" s="93"/>
      <c r="X461" s="93"/>
      <c r="Y461" s="93"/>
      <c r="Z461" s="93"/>
    </row>
    <row r="46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126"/>
      <c r="W462" s="93"/>
      <c r="X462" s="93"/>
      <c r="Y462" s="93"/>
      <c r="Z462" s="93"/>
    </row>
    <row r="463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126"/>
      <c r="W463" s="93"/>
      <c r="X463" s="93"/>
      <c r="Y463" s="93"/>
      <c r="Z463" s="93"/>
    </row>
    <row r="464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126"/>
      <c r="W464" s="93"/>
      <c r="X464" s="93"/>
      <c r="Y464" s="93"/>
      <c r="Z464" s="93"/>
    </row>
    <row r="465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126"/>
      <c r="W465" s="93"/>
      <c r="X465" s="93"/>
      <c r="Y465" s="93"/>
      <c r="Z465" s="93"/>
    </row>
    <row r="466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126"/>
      <c r="W466" s="93"/>
      <c r="X466" s="93"/>
      <c r="Y466" s="93"/>
      <c r="Z466" s="93"/>
    </row>
    <row r="467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126"/>
      <c r="W467" s="93"/>
      <c r="X467" s="93"/>
      <c r="Y467" s="93"/>
      <c r="Z467" s="93"/>
    </row>
    <row r="468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126"/>
      <c r="W468" s="93"/>
      <c r="X468" s="93"/>
      <c r="Y468" s="93"/>
      <c r="Z468" s="93"/>
    </row>
    <row r="469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126"/>
      <c r="W469" s="93"/>
      <c r="X469" s="93"/>
      <c r="Y469" s="93"/>
      <c r="Z469" s="93"/>
    </row>
    <row r="470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126"/>
      <c r="W470" s="93"/>
      <c r="X470" s="93"/>
      <c r="Y470" s="93"/>
      <c r="Z470" s="93"/>
    </row>
    <row r="47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126"/>
      <c r="W471" s="93"/>
      <c r="X471" s="93"/>
      <c r="Y471" s="93"/>
      <c r="Z471" s="93"/>
    </row>
    <row r="47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126"/>
      <c r="W472" s="93"/>
      <c r="X472" s="93"/>
      <c r="Y472" s="93"/>
      <c r="Z472" s="93"/>
    </row>
    <row r="473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126"/>
      <c r="W473" s="93"/>
      <c r="X473" s="93"/>
      <c r="Y473" s="93"/>
      <c r="Z473" s="93"/>
    </row>
    <row r="474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126"/>
      <c r="W474" s="93"/>
      <c r="X474" s="93"/>
      <c r="Y474" s="93"/>
      <c r="Z474" s="93"/>
    </row>
    <row r="475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126"/>
      <c r="W475" s="93"/>
      <c r="X475" s="93"/>
      <c r="Y475" s="93"/>
      <c r="Z475" s="93"/>
    </row>
    <row r="476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126"/>
      <c r="W476" s="93"/>
      <c r="X476" s="93"/>
      <c r="Y476" s="93"/>
      <c r="Z476" s="93"/>
    </row>
    <row r="477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126"/>
      <c r="W477" s="93"/>
      <c r="X477" s="93"/>
      <c r="Y477" s="93"/>
      <c r="Z477" s="93"/>
    </row>
    <row r="478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126"/>
      <c r="W478" s="93"/>
      <c r="X478" s="93"/>
      <c r="Y478" s="93"/>
      <c r="Z478" s="93"/>
    </row>
    <row r="479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126"/>
      <c r="W479" s="93"/>
      <c r="X479" s="93"/>
      <c r="Y479" s="93"/>
      <c r="Z479" s="93"/>
    </row>
    <row r="480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126"/>
      <c r="W480" s="93"/>
      <c r="X480" s="93"/>
      <c r="Y480" s="93"/>
      <c r="Z480" s="93"/>
    </row>
    <row r="48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126"/>
      <c r="W481" s="93"/>
      <c r="X481" s="93"/>
      <c r="Y481" s="93"/>
      <c r="Z481" s="93"/>
    </row>
    <row r="48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126"/>
      <c r="W482" s="93"/>
      <c r="X482" s="93"/>
      <c r="Y482" s="93"/>
      <c r="Z482" s="93"/>
    </row>
    <row r="483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126"/>
      <c r="W483" s="93"/>
      <c r="X483" s="93"/>
      <c r="Y483" s="93"/>
      <c r="Z483" s="93"/>
    </row>
    <row r="484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126"/>
      <c r="W484" s="93"/>
      <c r="X484" s="93"/>
      <c r="Y484" s="93"/>
      <c r="Z484" s="93"/>
    </row>
    <row r="485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126"/>
      <c r="W485" s="93"/>
      <c r="X485" s="93"/>
      <c r="Y485" s="93"/>
      <c r="Z485" s="93"/>
    </row>
    <row r="486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126"/>
      <c r="W486" s="93"/>
      <c r="X486" s="93"/>
      <c r="Y486" s="93"/>
      <c r="Z486" s="93"/>
    </row>
    <row r="487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126"/>
      <c r="W487" s="93"/>
      <c r="X487" s="93"/>
      <c r="Y487" s="93"/>
      <c r="Z487" s="93"/>
    </row>
    <row r="488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126"/>
      <c r="W488" s="93"/>
      <c r="X488" s="93"/>
      <c r="Y488" s="93"/>
      <c r="Z488" s="93"/>
    </row>
    <row r="489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126"/>
      <c r="W489" s="93"/>
      <c r="X489" s="93"/>
      <c r="Y489" s="93"/>
      <c r="Z489" s="93"/>
    </row>
    <row r="490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126"/>
      <c r="W490" s="93"/>
      <c r="X490" s="93"/>
      <c r="Y490" s="93"/>
      <c r="Z490" s="93"/>
    </row>
    <row r="49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126"/>
      <c r="W491" s="93"/>
      <c r="X491" s="93"/>
      <c r="Y491" s="93"/>
      <c r="Z491" s="93"/>
    </row>
    <row r="49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126"/>
      <c r="W492" s="93"/>
      <c r="X492" s="93"/>
      <c r="Y492" s="93"/>
      <c r="Z492" s="93"/>
    </row>
    <row r="493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126"/>
      <c r="W493" s="93"/>
      <c r="X493" s="93"/>
      <c r="Y493" s="93"/>
      <c r="Z493" s="93"/>
    </row>
    <row r="494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126"/>
      <c r="W494" s="93"/>
      <c r="X494" s="93"/>
      <c r="Y494" s="93"/>
      <c r="Z494" s="93"/>
    </row>
    <row r="495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126"/>
      <c r="W495" s="93"/>
      <c r="X495" s="93"/>
      <c r="Y495" s="93"/>
      <c r="Z495" s="93"/>
    </row>
    <row r="496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126"/>
      <c r="W496" s="93"/>
      <c r="X496" s="93"/>
      <c r="Y496" s="93"/>
      <c r="Z496" s="93"/>
    </row>
    <row r="497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126"/>
      <c r="W497" s="93"/>
      <c r="X497" s="93"/>
      <c r="Y497" s="93"/>
      <c r="Z497" s="93"/>
    </row>
    <row r="498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126"/>
      <c r="W498" s="93"/>
      <c r="X498" s="93"/>
      <c r="Y498" s="93"/>
      <c r="Z498" s="93"/>
    </row>
    <row r="499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126"/>
      <c r="W499" s="93"/>
      <c r="X499" s="93"/>
      <c r="Y499" s="93"/>
      <c r="Z499" s="93"/>
    </row>
    <row r="500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126"/>
      <c r="W500" s="93"/>
      <c r="X500" s="93"/>
      <c r="Y500" s="93"/>
      <c r="Z500" s="93"/>
    </row>
    <row r="50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126"/>
      <c r="W501" s="93"/>
      <c r="X501" s="93"/>
      <c r="Y501" s="93"/>
      <c r="Z501" s="93"/>
    </row>
    <row r="50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126"/>
      <c r="W502" s="93"/>
      <c r="X502" s="93"/>
      <c r="Y502" s="93"/>
      <c r="Z502" s="93"/>
    </row>
    <row r="503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126"/>
      <c r="W503" s="93"/>
      <c r="X503" s="93"/>
      <c r="Y503" s="93"/>
      <c r="Z503" s="93"/>
    </row>
    <row r="504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126"/>
      <c r="W504" s="93"/>
      <c r="X504" s="93"/>
      <c r="Y504" s="93"/>
      <c r="Z504" s="93"/>
    </row>
    <row r="505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126"/>
      <c r="W505" s="93"/>
      <c r="X505" s="93"/>
      <c r="Y505" s="93"/>
      <c r="Z505" s="93"/>
    </row>
    <row r="506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126"/>
      <c r="W506" s="93"/>
      <c r="X506" s="93"/>
      <c r="Y506" s="93"/>
      <c r="Z506" s="93"/>
    </row>
    <row r="507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126"/>
      <c r="W507" s="93"/>
      <c r="X507" s="93"/>
      <c r="Y507" s="93"/>
      <c r="Z507" s="93"/>
    </row>
    <row r="508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126"/>
      <c r="W508" s="93"/>
      <c r="X508" s="93"/>
      <c r="Y508" s="93"/>
      <c r="Z508" s="93"/>
    </row>
    <row r="509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126"/>
      <c r="W509" s="93"/>
      <c r="X509" s="93"/>
      <c r="Y509" s="93"/>
      <c r="Z509" s="93"/>
    </row>
    <row r="510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126"/>
      <c r="W510" s="93"/>
      <c r="X510" s="93"/>
      <c r="Y510" s="93"/>
      <c r="Z510" s="93"/>
    </row>
    <row r="51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126"/>
      <c r="W511" s="93"/>
      <c r="X511" s="93"/>
      <c r="Y511" s="93"/>
      <c r="Z511" s="93"/>
    </row>
    <row r="51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126"/>
      <c r="W512" s="93"/>
      <c r="X512" s="93"/>
      <c r="Y512" s="93"/>
      <c r="Z512" s="93"/>
    </row>
    <row r="513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126"/>
      <c r="W513" s="93"/>
      <c r="X513" s="93"/>
      <c r="Y513" s="93"/>
      <c r="Z513" s="93"/>
    </row>
    <row r="514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126"/>
      <c r="W514" s="93"/>
      <c r="X514" s="93"/>
      <c r="Y514" s="93"/>
      <c r="Z514" s="93"/>
    </row>
    <row r="515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126"/>
      <c r="W515" s="93"/>
      <c r="X515" s="93"/>
      <c r="Y515" s="93"/>
      <c r="Z515" s="93"/>
    </row>
    <row r="516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126"/>
      <c r="W516" s="93"/>
      <c r="X516" s="93"/>
      <c r="Y516" s="93"/>
      <c r="Z516" s="93"/>
    </row>
    <row r="517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126"/>
      <c r="W517" s="93"/>
      <c r="X517" s="93"/>
      <c r="Y517" s="93"/>
      <c r="Z517" s="93"/>
    </row>
    <row r="518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126"/>
      <c r="W518" s="93"/>
      <c r="X518" s="93"/>
      <c r="Y518" s="93"/>
      <c r="Z518" s="93"/>
    </row>
    <row r="519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126"/>
      <c r="W519" s="93"/>
      <c r="X519" s="93"/>
      <c r="Y519" s="93"/>
      <c r="Z519" s="93"/>
    </row>
    <row r="520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126"/>
      <c r="W520" s="93"/>
      <c r="X520" s="93"/>
      <c r="Y520" s="93"/>
      <c r="Z520" s="93"/>
    </row>
    <row r="52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126"/>
      <c r="W521" s="93"/>
      <c r="X521" s="93"/>
      <c r="Y521" s="93"/>
      <c r="Z521" s="93"/>
    </row>
    <row r="52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126"/>
      <c r="W522" s="93"/>
      <c r="X522" s="93"/>
      <c r="Y522" s="93"/>
      <c r="Z522" s="93"/>
    </row>
    <row r="523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126"/>
      <c r="W523" s="93"/>
      <c r="X523" s="93"/>
      <c r="Y523" s="93"/>
      <c r="Z523" s="93"/>
    </row>
    <row r="524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126"/>
      <c r="W524" s="93"/>
      <c r="X524" s="93"/>
      <c r="Y524" s="93"/>
      <c r="Z524" s="93"/>
    </row>
    <row r="525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126"/>
      <c r="W525" s="93"/>
      <c r="X525" s="93"/>
      <c r="Y525" s="93"/>
      <c r="Z525" s="93"/>
    </row>
    <row r="526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126"/>
      <c r="W526" s="93"/>
      <c r="X526" s="93"/>
      <c r="Y526" s="93"/>
      <c r="Z526" s="93"/>
    </row>
    <row r="527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126"/>
      <c r="W527" s="93"/>
      <c r="X527" s="93"/>
      <c r="Y527" s="93"/>
      <c r="Z527" s="93"/>
    </row>
    <row r="528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126"/>
      <c r="W528" s="93"/>
      <c r="X528" s="93"/>
      <c r="Y528" s="93"/>
      <c r="Z528" s="93"/>
    </row>
    <row r="529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126"/>
      <c r="W529" s="93"/>
      <c r="X529" s="93"/>
      <c r="Y529" s="93"/>
      <c r="Z529" s="93"/>
    </row>
    <row r="530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126"/>
      <c r="W530" s="93"/>
      <c r="X530" s="93"/>
      <c r="Y530" s="93"/>
      <c r="Z530" s="93"/>
    </row>
    <row r="53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126"/>
      <c r="W531" s="93"/>
      <c r="X531" s="93"/>
      <c r="Y531" s="93"/>
      <c r="Z531" s="93"/>
    </row>
    <row r="53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126"/>
      <c r="W532" s="93"/>
      <c r="X532" s="93"/>
      <c r="Y532" s="93"/>
      <c r="Z532" s="93"/>
    </row>
    <row r="533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126"/>
      <c r="W533" s="93"/>
      <c r="X533" s="93"/>
      <c r="Y533" s="93"/>
      <c r="Z533" s="93"/>
    </row>
    <row r="534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126"/>
      <c r="W534" s="93"/>
      <c r="X534" s="93"/>
      <c r="Y534" s="93"/>
      <c r="Z534" s="93"/>
    </row>
    <row r="535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126"/>
      <c r="W535" s="93"/>
      <c r="X535" s="93"/>
      <c r="Y535" s="93"/>
      <c r="Z535" s="93"/>
    </row>
    <row r="536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126"/>
      <c r="W536" s="93"/>
      <c r="X536" s="93"/>
      <c r="Y536" s="93"/>
      <c r="Z536" s="93"/>
    </row>
    <row r="537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126"/>
      <c r="W537" s="93"/>
      <c r="X537" s="93"/>
      <c r="Y537" s="93"/>
      <c r="Z537" s="93"/>
    </row>
    <row r="538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126"/>
      <c r="W538" s="93"/>
      <c r="X538" s="93"/>
      <c r="Y538" s="93"/>
      <c r="Z538" s="93"/>
    </row>
    <row r="539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126"/>
      <c r="W539" s="93"/>
      <c r="X539" s="93"/>
      <c r="Y539" s="93"/>
      <c r="Z539" s="93"/>
    </row>
    <row r="540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126"/>
      <c r="W540" s="93"/>
      <c r="X540" s="93"/>
      <c r="Y540" s="93"/>
      <c r="Z540" s="93"/>
    </row>
    <row r="54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126"/>
      <c r="W541" s="93"/>
      <c r="X541" s="93"/>
      <c r="Y541" s="93"/>
      <c r="Z541" s="93"/>
    </row>
    <row r="54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126"/>
      <c r="W542" s="93"/>
      <c r="X542" s="93"/>
      <c r="Y542" s="93"/>
      <c r="Z542" s="93"/>
    </row>
    <row r="543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126"/>
      <c r="W543" s="93"/>
      <c r="X543" s="93"/>
      <c r="Y543" s="93"/>
      <c r="Z543" s="93"/>
    </row>
    <row r="544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126"/>
      <c r="W544" s="93"/>
      <c r="X544" s="93"/>
      <c r="Y544" s="93"/>
      <c r="Z544" s="93"/>
    </row>
    <row r="545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126"/>
      <c r="W545" s="93"/>
      <c r="X545" s="93"/>
      <c r="Y545" s="93"/>
      <c r="Z545" s="93"/>
    </row>
    <row r="546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126"/>
      <c r="W546" s="93"/>
      <c r="X546" s="93"/>
      <c r="Y546" s="93"/>
      <c r="Z546" s="93"/>
    </row>
    <row r="547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126"/>
      <c r="W547" s="93"/>
      <c r="X547" s="93"/>
      <c r="Y547" s="93"/>
      <c r="Z547" s="93"/>
    </row>
    <row r="548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126"/>
      <c r="W548" s="93"/>
      <c r="X548" s="93"/>
      <c r="Y548" s="93"/>
      <c r="Z548" s="93"/>
    </row>
    <row r="549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126"/>
      <c r="W549" s="93"/>
      <c r="X549" s="93"/>
      <c r="Y549" s="93"/>
      <c r="Z549" s="93"/>
    </row>
    <row r="550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126"/>
      <c r="W550" s="93"/>
      <c r="X550" s="93"/>
      <c r="Y550" s="93"/>
      <c r="Z550" s="93"/>
    </row>
    <row r="55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126"/>
      <c r="W551" s="93"/>
      <c r="X551" s="93"/>
      <c r="Y551" s="93"/>
      <c r="Z551" s="93"/>
    </row>
    <row r="55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126"/>
      <c r="W552" s="93"/>
      <c r="X552" s="93"/>
      <c r="Y552" s="93"/>
      <c r="Z552" s="93"/>
    </row>
    <row r="553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126"/>
      <c r="W553" s="93"/>
      <c r="X553" s="93"/>
      <c r="Y553" s="93"/>
      <c r="Z553" s="93"/>
    </row>
    <row r="554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126"/>
      <c r="W554" s="93"/>
      <c r="X554" s="93"/>
      <c r="Y554" s="93"/>
      <c r="Z554" s="93"/>
    </row>
    <row r="555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126"/>
      <c r="W555" s="93"/>
      <c r="X555" s="93"/>
      <c r="Y555" s="93"/>
      <c r="Z555" s="93"/>
    </row>
    <row r="556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126"/>
      <c r="W556" s="93"/>
      <c r="X556" s="93"/>
      <c r="Y556" s="93"/>
      <c r="Z556" s="93"/>
    </row>
    <row r="557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126"/>
      <c r="W557" s="93"/>
      <c r="X557" s="93"/>
      <c r="Y557" s="93"/>
      <c r="Z557" s="93"/>
    </row>
    <row r="558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126"/>
      <c r="W558" s="93"/>
      <c r="X558" s="93"/>
      <c r="Y558" s="93"/>
      <c r="Z558" s="93"/>
    </row>
    <row r="559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126"/>
      <c r="W559" s="93"/>
      <c r="X559" s="93"/>
      <c r="Y559" s="93"/>
      <c r="Z559" s="93"/>
    </row>
    <row r="560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126"/>
      <c r="W560" s="93"/>
      <c r="X560" s="93"/>
      <c r="Y560" s="93"/>
      <c r="Z560" s="93"/>
    </row>
    <row r="56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126"/>
      <c r="W561" s="93"/>
      <c r="X561" s="93"/>
      <c r="Y561" s="93"/>
      <c r="Z561" s="93"/>
    </row>
    <row r="56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126"/>
      <c r="W562" s="93"/>
      <c r="X562" s="93"/>
      <c r="Y562" s="93"/>
      <c r="Z562" s="93"/>
    </row>
    <row r="563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126"/>
      <c r="W563" s="93"/>
      <c r="X563" s="93"/>
      <c r="Y563" s="93"/>
      <c r="Z563" s="93"/>
    </row>
    <row r="564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126"/>
      <c r="W564" s="93"/>
      <c r="X564" s="93"/>
      <c r="Y564" s="93"/>
      <c r="Z564" s="93"/>
    </row>
    <row r="565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126"/>
      <c r="W565" s="93"/>
      <c r="X565" s="93"/>
      <c r="Y565" s="93"/>
      <c r="Z565" s="93"/>
    </row>
    <row r="566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126"/>
      <c r="W566" s="93"/>
      <c r="X566" s="93"/>
      <c r="Y566" s="93"/>
      <c r="Z566" s="93"/>
    </row>
    <row r="567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126"/>
      <c r="W567" s="93"/>
      <c r="X567" s="93"/>
      <c r="Y567" s="93"/>
      <c r="Z567" s="93"/>
    </row>
    <row r="568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126"/>
      <c r="W568" s="93"/>
      <c r="X568" s="93"/>
      <c r="Y568" s="93"/>
      <c r="Z568" s="93"/>
    </row>
    <row r="569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126"/>
      <c r="W569" s="93"/>
      <c r="X569" s="93"/>
      <c r="Y569" s="93"/>
      <c r="Z569" s="93"/>
    </row>
    <row r="570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126"/>
      <c r="W570" s="93"/>
      <c r="X570" s="93"/>
      <c r="Y570" s="93"/>
      <c r="Z570" s="93"/>
    </row>
    <row r="57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126"/>
      <c r="W571" s="93"/>
      <c r="X571" s="93"/>
      <c r="Y571" s="93"/>
      <c r="Z571" s="93"/>
    </row>
    <row r="57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126"/>
      <c r="W572" s="93"/>
      <c r="X572" s="93"/>
      <c r="Y572" s="93"/>
      <c r="Z572" s="93"/>
    </row>
    <row r="573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126"/>
      <c r="W573" s="93"/>
      <c r="X573" s="93"/>
      <c r="Y573" s="93"/>
      <c r="Z573" s="93"/>
    </row>
    <row r="574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126"/>
      <c r="W574" s="93"/>
      <c r="X574" s="93"/>
      <c r="Y574" s="93"/>
      <c r="Z574" s="93"/>
    </row>
    <row r="575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126"/>
      <c r="W575" s="93"/>
      <c r="X575" s="93"/>
      <c r="Y575" s="93"/>
      <c r="Z575" s="93"/>
    </row>
    <row r="576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126"/>
      <c r="W576" s="93"/>
      <c r="X576" s="93"/>
      <c r="Y576" s="93"/>
      <c r="Z576" s="93"/>
    </row>
    <row r="577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126"/>
      <c r="W577" s="93"/>
      <c r="X577" s="93"/>
      <c r="Y577" s="93"/>
      <c r="Z577" s="93"/>
    </row>
    <row r="578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126"/>
      <c r="W578" s="93"/>
      <c r="X578" s="93"/>
      <c r="Y578" s="93"/>
      <c r="Z578" s="93"/>
    </row>
    <row r="579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126"/>
      <c r="W579" s="93"/>
      <c r="X579" s="93"/>
      <c r="Y579" s="93"/>
      <c r="Z579" s="93"/>
    </row>
    <row r="580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126"/>
      <c r="W580" s="93"/>
      <c r="X580" s="93"/>
      <c r="Y580" s="93"/>
      <c r="Z580" s="93"/>
    </row>
    <row r="58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126"/>
      <c r="W581" s="93"/>
      <c r="X581" s="93"/>
      <c r="Y581" s="93"/>
      <c r="Z581" s="93"/>
    </row>
    <row r="58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126"/>
      <c r="W582" s="93"/>
      <c r="X582" s="93"/>
      <c r="Y582" s="93"/>
      <c r="Z582" s="93"/>
    </row>
    <row r="583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126"/>
      <c r="W583" s="93"/>
      <c r="X583" s="93"/>
      <c r="Y583" s="93"/>
      <c r="Z583" s="93"/>
    </row>
    <row r="584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126"/>
      <c r="W584" s="93"/>
      <c r="X584" s="93"/>
      <c r="Y584" s="93"/>
      <c r="Z584" s="93"/>
    </row>
    <row r="585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126"/>
      <c r="W585" s="93"/>
      <c r="X585" s="93"/>
      <c r="Y585" s="93"/>
      <c r="Z585" s="93"/>
    </row>
    <row r="586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126"/>
      <c r="W586" s="93"/>
      <c r="X586" s="93"/>
      <c r="Y586" s="93"/>
      <c r="Z586" s="93"/>
    </row>
    <row r="587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126"/>
      <c r="W587" s="93"/>
      <c r="X587" s="93"/>
      <c r="Y587" s="93"/>
      <c r="Z587" s="93"/>
    </row>
    <row r="588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126"/>
      <c r="W588" s="93"/>
      <c r="X588" s="93"/>
      <c r="Y588" s="93"/>
      <c r="Z588" s="93"/>
    </row>
    <row r="589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126"/>
      <c r="W589" s="93"/>
      <c r="X589" s="93"/>
      <c r="Y589" s="93"/>
      <c r="Z589" s="93"/>
    </row>
    <row r="590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126"/>
      <c r="W590" s="93"/>
      <c r="X590" s="93"/>
      <c r="Y590" s="93"/>
      <c r="Z590" s="93"/>
    </row>
    <row r="59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126"/>
      <c r="W591" s="93"/>
      <c r="X591" s="93"/>
      <c r="Y591" s="93"/>
      <c r="Z591" s="93"/>
    </row>
    <row r="59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126"/>
      <c r="W592" s="93"/>
      <c r="X592" s="93"/>
      <c r="Y592" s="93"/>
      <c r="Z592" s="93"/>
    </row>
    <row r="593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126"/>
      <c r="W593" s="93"/>
      <c r="X593" s="93"/>
      <c r="Y593" s="93"/>
      <c r="Z593" s="93"/>
    </row>
    <row r="594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126"/>
      <c r="W594" s="93"/>
      <c r="X594" s="93"/>
      <c r="Y594" s="93"/>
      <c r="Z594" s="93"/>
    </row>
    <row r="595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126"/>
      <c r="W595" s="93"/>
      <c r="X595" s="93"/>
      <c r="Y595" s="93"/>
      <c r="Z595" s="93"/>
    </row>
    <row r="596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126"/>
      <c r="W596" s="93"/>
      <c r="X596" s="93"/>
      <c r="Y596" s="93"/>
      <c r="Z596" s="93"/>
    </row>
    <row r="597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126"/>
      <c r="W597" s="93"/>
      <c r="X597" s="93"/>
      <c r="Y597" s="93"/>
      <c r="Z597" s="93"/>
    </row>
    <row r="598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126"/>
      <c r="W598" s="93"/>
      <c r="X598" s="93"/>
      <c r="Y598" s="93"/>
      <c r="Z598" s="93"/>
    </row>
    <row r="599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126"/>
      <c r="W599" s="93"/>
      <c r="X599" s="93"/>
      <c r="Y599" s="93"/>
      <c r="Z599" s="93"/>
    </row>
    <row r="600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126"/>
      <c r="W600" s="93"/>
      <c r="X600" s="93"/>
      <c r="Y600" s="93"/>
      <c r="Z600" s="93"/>
    </row>
    <row r="60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126"/>
      <c r="W601" s="93"/>
      <c r="X601" s="93"/>
      <c r="Y601" s="93"/>
      <c r="Z601" s="93"/>
    </row>
    <row r="60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126"/>
      <c r="W602" s="93"/>
      <c r="X602" s="93"/>
      <c r="Y602" s="93"/>
      <c r="Z602" s="93"/>
    </row>
    <row r="603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126"/>
      <c r="W603" s="93"/>
      <c r="X603" s="93"/>
      <c r="Y603" s="93"/>
      <c r="Z603" s="93"/>
    </row>
    <row r="604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126"/>
      <c r="W604" s="93"/>
      <c r="X604" s="93"/>
      <c r="Y604" s="93"/>
      <c r="Z604" s="93"/>
    </row>
    <row r="605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126"/>
      <c r="W605" s="93"/>
      <c r="X605" s="93"/>
      <c r="Y605" s="93"/>
      <c r="Z605" s="93"/>
    </row>
    <row r="606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126"/>
      <c r="W606" s="93"/>
      <c r="X606" s="93"/>
      <c r="Y606" s="93"/>
      <c r="Z606" s="93"/>
    </row>
    <row r="607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126"/>
      <c r="W607" s="93"/>
      <c r="X607" s="93"/>
      <c r="Y607" s="93"/>
      <c r="Z607" s="93"/>
    </row>
    <row r="608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126"/>
      <c r="W608" s="93"/>
      <c r="X608" s="93"/>
      <c r="Y608" s="93"/>
      <c r="Z608" s="93"/>
    </row>
    <row r="609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126"/>
      <c r="W609" s="93"/>
      <c r="X609" s="93"/>
      <c r="Y609" s="93"/>
      <c r="Z609" s="93"/>
    </row>
    <row r="610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126"/>
      <c r="W610" s="93"/>
      <c r="X610" s="93"/>
      <c r="Y610" s="93"/>
      <c r="Z610" s="93"/>
    </row>
    <row r="61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126"/>
      <c r="W611" s="93"/>
      <c r="X611" s="93"/>
      <c r="Y611" s="93"/>
      <c r="Z611" s="93"/>
    </row>
    <row r="61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126"/>
      <c r="W612" s="93"/>
      <c r="X612" s="93"/>
      <c r="Y612" s="93"/>
      <c r="Z612" s="93"/>
    </row>
    <row r="613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126"/>
      <c r="W613" s="93"/>
      <c r="X613" s="93"/>
      <c r="Y613" s="93"/>
      <c r="Z613" s="93"/>
    </row>
    <row r="614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126"/>
      <c r="W614" s="93"/>
      <c r="X614" s="93"/>
      <c r="Y614" s="93"/>
      <c r="Z614" s="93"/>
    </row>
    <row r="615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126"/>
      <c r="W615" s="93"/>
      <c r="X615" s="93"/>
      <c r="Y615" s="93"/>
      <c r="Z615" s="93"/>
    </row>
    <row r="616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126"/>
      <c r="W616" s="93"/>
      <c r="X616" s="93"/>
      <c r="Y616" s="93"/>
      <c r="Z616" s="93"/>
    </row>
    <row r="617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126"/>
      <c r="W617" s="93"/>
      <c r="X617" s="93"/>
      <c r="Y617" s="93"/>
      <c r="Z617" s="93"/>
    </row>
    <row r="618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126"/>
      <c r="W618" s="93"/>
      <c r="X618" s="93"/>
      <c r="Y618" s="93"/>
      <c r="Z618" s="93"/>
    </row>
    <row r="619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126"/>
      <c r="W619" s="93"/>
      <c r="X619" s="93"/>
      <c r="Y619" s="93"/>
      <c r="Z619" s="93"/>
    </row>
    <row r="620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126"/>
      <c r="W620" s="93"/>
      <c r="X620" s="93"/>
      <c r="Y620" s="93"/>
      <c r="Z620" s="93"/>
    </row>
    <row r="62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126"/>
      <c r="W621" s="93"/>
      <c r="X621" s="93"/>
      <c r="Y621" s="93"/>
      <c r="Z621" s="93"/>
    </row>
    <row r="62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126"/>
      <c r="W622" s="93"/>
      <c r="X622" s="93"/>
      <c r="Y622" s="93"/>
      <c r="Z622" s="93"/>
    </row>
    <row r="623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126"/>
      <c r="W623" s="93"/>
      <c r="X623" s="93"/>
      <c r="Y623" s="93"/>
      <c r="Z623" s="93"/>
    </row>
    <row r="624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126"/>
      <c r="W624" s="93"/>
      <c r="X624" s="93"/>
      <c r="Y624" s="93"/>
      <c r="Z624" s="93"/>
    </row>
    <row r="625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126"/>
      <c r="W625" s="93"/>
      <c r="X625" s="93"/>
      <c r="Y625" s="93"/>
      <c r="Z625" s="93"/>
    </row>
    <row r="626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126"/>
      <c r="W626" s="93"/>
      <c r="X626" s="93"/>
      <c r="Y626" s="93"/>
      <c r="Z626" s="93"/>
    </row>
    <row r="627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126"/>
      <c r="W627" s="93"/>
      <c r="X627" s="93"/>
      <c r="Y627" s="93"/>
      <c r="Z627" s="93"/>
    </row>
    <row r="628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126"/>
      <c r="W628" s="93"/>
      <c r="X628" s="93"/>
      <c r="Y628" s="93"/>
      <c r="Z628" s="93"/>
    </row>
    <row r="629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126"/>
      <c r="W629" s="93"/>
      <c r="X629" s="93"/>
      <c r="Y629" s="93"/>
      <c r="Z629" s="93"/>
    </row>
    <row r="630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126"/>
      <c r="W630" s="93"/>
      <c r="X630" s="93"/>
      <c r="Y630" s="93"/>
      <c r="Z630" s="93"/>
    </row>
    <row r="63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126"/>
      <c r="W631" s="93"/>
      <c r="X631" s="93"/>
      <c r="Y631" s="93"/>
      <c r="Z631" s="93"/>
    </row>
    <row r="63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126"/>
      <c r="W632" s="93"/>
      <c r="X632" s="93"/>
      <c r="Y632" s="93"/>
      <c r="Z632" s="93"/>
    </row>
    <row r="633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126"/>
      <c r="W633" s="93"/>
      <c r="X633" s="93"/>
      <c r="Y633" s="93"/>
      <c r="Z633" s="93"/>
    </row>
    <row r="634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126"/>
      <c r="W634" s="93"/>
      <c r="X634" s="93"/>
      <c r="Y634" s="93"/>
      <c r="Z634" s="93"/>
    </row>
    <row r="635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126"/>
      <c r="W635" s="93"/>
      <c r="X635" s="93"/>
      <c r="Y635" s="93"/>
      <c r="Z635" s="93"/>
    </row>
    <row r="636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126"/>
      <c r="W636" s="93"/>
      <c r="X636" s="93"/>
      <c r="Y636" s="93"/>
      <c r="Z636" s="93"/>
    </row>
    <row r="637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126"/>
      <c r="W637" s="93"/>
      <c r="X637" s="93"/>
      <c r="Y637" s="93"/>
      <c r="Z637" s="93"/>
    </row>
    <row r="638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126"/>
      <c r="W638" s="93"/>
      <c r="X638" s="93"/>
      <c r="Y638" s="93"/>
      <c r="Z638" s="93"/>
    </row>
    <row r="639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126"/>
      <c r="W639" s="93"/>
      <c r="X639" s="93"/>
      <c r="Y639" s="93"/>
      <c r="Z639" s="93"/>
    </row>
    <row r="640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126"/>
      <c r="W640" s="93"/>
      <c r="X640" s="93"/>
      <c r="Y640" s="93"/>
      <c r="Z640" s="93"/>
    </row>
    <row r="64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126"/>
      <c r="W641" s="93"/>
      <c r="X641" s="93"/>
      <c r="Y641" s="93"/>
      <c r="Z641" s="93"/>
    </row>
    <row r="64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126"/>
      <c r="W642" s="93"/>
      <c r="X642" s="93"/>
      <c r="Y642" s="93"/>
      <c r="Z642" s="93"/>
    </row>
    <row r="643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126"/>
      <c r="W643" s="93"/>
      <c r="X643" s="93"/>
      <c r="Y643" s="93"/>
      <c r="Z643" s="93"/>
    </row>
    <row r="644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126"/>
      <c r="W644" s="93"/>
      <c r="X644" s="93"/>
      <c r="Y644" s="93"/>
      <c r="Z644" s="93"/>
    </row>
    <row r="645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126"/>
      <c r="W645" s="93"/>
      <c r="X645" s="93"/>
      <c r="Y645" s="93"/>
      <c r="Z645" s="93"/>
    </row>
    <row r="646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126"/>
      <c r="W646" s="93"/>
      <c r="X646" s="93"/>
      <c r="Y646" s="93"/>
      <c r="Z646" s="93"/>
    </row>
    <row r="647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126"/>
      <c r="W647" s="93"/>
      <c r="X647" s="93"/>
      <c r="Y647" s="93"/>
      <c r="Z647" s="93"/>
    </row>
    <row r="648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126"/>
      <c r="W648" s="93"/>
      <c r="X648" s="93"/>
      <c r="Y648" s="93"/>
      <c r="Z648" s="93"/>
    </row>
    <row r="649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126"/>
      <c r="W649" s="93"/>
      <c r="X649" s="93"/>
      <c r="Y649" s="93"/>
      <c r="Z649" s="93"/>
    </row>
    <row r="650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126"/>
      <c r="W650" s="93"/>
      <c r="X650" s="93"/>
      <c r="Y650" s="93"/>
      <c r="Z650" s="93"/>
    </row>
    <row r="65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126"/>
      <c r="W651" s="93"/>
      <c r="X651" s="93"/>
      <c r="Y651" s="93"/>
      <c r="Z651" s="93"/>
    </row>
    <row r="65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126"/>
      <c r="W652" s="93"/>
      <c r="X652" s="93"/>
      <c r="Y652" s="93"/>
      <c r="Z652" s="93"/>
    </row>
    <row r="653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126"/>
      <c r="W653" s="93"/>
      <c r="X653" s="93"/>
      <c r="Y653" s="93"/>
      <c r="Z653" s="93"/>
    </row>
    <row r="654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126"/>
      <c r="W654" s="93"/>
      <c r="X654" s="93"/>
      <c r="Y654" s="93"/>
      <c r="Z654" s="93"/>
    </row>
    <row r="655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126"/>
      <c r="W655" s="93"/>
      <c r="X655" s="93"/>
      <c r="Y655" s="93"/>
      <c r="Z655" s="93"/>
    </row>
    <row r="656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126"/>
      <c r="W656" s="93"/>
      <c r="X656" s="93"/>
      <c r="Y656" s="93"/>
      <c r="Z656" s="93"/>
    </row>
    <row r="657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126"/>
      <c r="W657" s="93"/>
      <c r="X657" s="93"/>
      <c r="Y657" s="93"/>
      <c r="Z657" s="93"/>
    </row>
    <row r="658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126"/>
      <c r="W658" s="93"/>
      <c r="X658" s="93"/>
      <c r="Y658" s="93"/>
      <c r="Z658" s="93"/>
    </row>
    <row r="659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126"/>
      <c r="W659" s="93"/>
      <c r="X659" s="93"/>
      <c r="Y659" s="93"/>
      <c r="Z659" s="93"/>
    </row>
    <row r="660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126"/>
      <c r="W660" s="93"/>
      <c r="X660" s="93"/>
      <c r="Y660" s="93"/>
      <c r="Z660" s="93"/>
    </row>
    <row r="66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126"/>
      <c r="W661" s="93"/>
      <c r="X661" s="93"/>
      <c r="Y661" s="93"/>
      <c r="Z661" s="93"/>
    </row>
    <row r="66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126"/>
      <c r="W662" s="93"/>
      <c r="X662" s="93"/>
      <c r="Y662" s="93"/>
      <c r="Z662" s="93"/>
    </row>
    <row r="663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126"/>
      <c r="W663" s="93"/>
      <c r="X663" s="93"/>
      <c r="Y663" s="93"/>
      <c r="Z663" s="93"/>
    </row>
    <row r="664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126"/>
      <c r="W664" s="93"/>
      <c r="X664" s="93"/>
      <c r="Y664" s="93"/>
      <c r="Z664" s="93"/>
    </row>
    <row r="665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126"/>
      <c r="W665" s="93"/>
      <c r="X665" s="93"/>
      <c r="Y665" s="93"/>
      <c r="Z665" s="93"/>
    </row>
    <row r="666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126"/>
      <c r="W666" s="93"/>
      <c r="X666" s="93"/>
      <c r="Y666" s="93"/>
      <c r="Z666" s="93"/>
    </row>
    <row r="667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126"/>
      <c r="W667" s="93"/>
      <c r="X667" s="93"/>
      <c r="Y667" s="93"/>
      <c r="Z667" s="93"/>
    </row>
    <row r="668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126"/>
      <c r="W668" s="93"/>
      <c r="X668" s="93"/>
      <c r="Y668" s="93"/>
      <c r="Z668" s="93"/>
    </row>
    <row r="669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126"/>
      <c r="W669" s="93"/>
      <c r="X669" s="93"/>
      <c r="Y669" s="93"/>
      <c r="Z669" s="93"/>
    </row>
    <row r="670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126"/>
      <c r="W670" s="93"/>
      <c r="X670" s="93"/>
      <c r="Y670" s="93"/>
      <c r="Z670" s="93"/>
    </row>
    <row r="67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126"/>
      <c r="W671" s="93"/>
      <c r="X671" s="93"/>
      <c r="Y671" s="93"/>
      <c r="Z671" s="93"/>
    </row>
    <row r="67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126"/>
      <c r="W672" s="93"/>
      <c r="X672" s="93"/>
      <c r="Y672" s="93"/>
      <c r="Z672" s="93"/>
    </row>
    <row r="673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126"/>
      <c r="W673" s="93"/>
      <c r="X673" s="93"/>
      <c r="Y673" s="93"/>
      <c r="Z673" s="93"/>
    </row>
    <row r="674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126"/>
      <c r="W674" s="93"/>
      <c r="X674" s="93"/>
      <c r="Y674" s="93"/>
      <c r="Z674" s="93"/>
    </row>
    <row r="675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126"/>
      <c r="W675" s="93"/>
      <c r="X675" s="93"/>
      <c r="Y675" s="93"/>
      <c r="Z675" s="93"/>
    </row>
    <row r="676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126"/>
      <c r="W676" s="93"/>
      <c r="X676" s="93"/>
      <c r="Y676" s="93"/>
      <c r="Z676" s="93"/>
    </row>
    <row r="677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126"/>
      <c r="W677" s="93"/>
      <c r="X677" s="93"/>
      <c r="Y677" s="93"/>
      <c r="Z677" s="93"/>
    </row>
    <row r="678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126"/>
      <c r="W678" s="93"/>
      <c r="X678" s="93"/>
      <c r="Y678" s="93"/>
      <c r="Z678" s="93"/>
    </row>
    <row r="679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126"/>
      <c r="W679" s="93"/>
      <c r="X679" s="93"/>
      <c r="Y679" s="93"/>
      <c r="Z679" s="93"/>
    </row>
    <row r="680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126"/>
      <c r="W680" s="93"/>
      <c r="X680" s="93"/>
      <c r="Y680" s="93"/>
      <c r="Z680" s="93"/>
    </row>
    <row r="68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126"/>
      <c r="W681" s="93"/>
      <c r="X681" s="93"/>
      <c r="Y681" s="93"/>
      <c r="Z681" s="93"/>
    </row>
    <row r="68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126"/>
      <c r="W682" s="93"/>
      <c r="X682" s="93"/>
      <c r="Y682" s="93"/>
      <c r="Z682" s="93"/>
    </row>
    <row r="683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126"/>
      <c r="W683" s="93"/>
      <c r="X683" s="93"/>
      <c r="Y683" s="93"/>
      <c r="Z683" s="93"/>
    </row>
    <row r="684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126"/>
      <c r="W684" s="93"/>
      <c r="X684" s="93"/>
      <c r="Y684" s="93"/>
      <c r="Z684" s="93"/>
    </row>
    <row r="685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126"/>
      <c r="W685" s="93"/>
      <c r="X685" s="93"/>
      <c r="Y685" s="93"/>
      <c r="Z685" s="93"/>
    </row>
    <row r="686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126"/>
      <c r="W686" s="93"/>
      <c r="X686" s="93"/>
      <c r="Y686" s="93"/>
      <c r="Z686" s="93"/>
    </row>
    <row r="687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126"/>
      <c r="W687" s="93"/>
      <c r="X687" s="93"/>
      <c r="Y687" s="93"/>
      <c r="Z687" s="93"/>
    </row>
    <row r="688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126"/>
      <c r="W688" s="93"/>
      <c r="X688" s="93"/>
      <c r="Y688" s="93"/>
      <c r="Z688" s="93"/>
    </row>
    <row r="689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126"/>
      <c r="W689" s="93"/>
      <c r="X689" s="93"/>
      <c r="Y689" s="93"/>
      <c r="Z689" s="93"/>
    </row>
    <row r="690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126"/>
      <c r="W690" s="93"/>
      <c r="X690" s="93"/>
      <c r="Y690" s="93"/>
      <c r="Z690" s="93"/>
    </row>
    <row r="69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126"/>
      <c r="W691" s="93"/>
      <c r="X691" s="93"/>
      <c r="Y691" s="93"/>
      <c r="Z691" s="93"/>
    </row>
    <row r="69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126"/>
      <c r="W692" s="93"/>
      <c r="X692" s="93"/>
      <c r="Y692" s="93"/>
      <c r="Z692" s="93"/>
    </row>
    <row r="693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126"/>
      <c r="W693" s="93"/>
      <c r="X693" s="93"/>
      <c r="Y693" s="93"/>
      <c r="Z693" s="93"/>
    </row>
    <row r="694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126"/>
      <c r="W694" s="93"/>
      <c r="X694" s="93"/>
      <c r="Y694" s="93"/>
      <c r="Z694" s="93"/>
    </row>
    <row r="695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126"/>
      <c r="W695" s="93"/>
      <c r="X695" s="93"/>
      <c r="Y695" s="93"/>
      <c r="Z695" s="93"/>
    </row>
    <row r="696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126"/>
      <c r="W696" s="93"/>
      <c r="X696" s="93"/>
      <c r="Y696" s="93"/>
      <c r="Z696" s="93"/>
    </row>
    <row r="697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126"/>
      <c r="W697" s="93"/>
      <c r="X697" s="93"/>
      <c r="Y697" s="93"/>
      <c r="Z697" s="93"/>
    </row>
    <row r="698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126"/>
      <c r="W698" s="93"/>
      <c r="X698" s="93"/>
      <c r="Y698" s="93"/>
      <c r="Z698" s="93"/>
    </row>
    <row r="699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126"/>
      <c r="W699" s="93"/>
      <c r="X699" s="93"/>
      <c r="Y699" s="93"/>
      <c r="Z699" s="93"/>
    </row>
    <row r="700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126"/>
      <c r="W700" s="93"/>
      <c r="X700" s="93"/>
      <c r="Y700" s="93"/>
      <c r="Z700" s="93"/>
    </row>
    <row r="70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126"/>
      <c r="W701" s="93"/>
      <c r="X701" s="93"/>
      <c r="Y701" s="93"/>
      <c r="Z701" s="93"/>
    </row>
    <row r="70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126"/>
      <c r="W702" s="93"/>
      <c r="X702" s="93"/>
      <c r="Y702" s="93"/>
      <c r="Z702" s="93"/>
    </row>
    <row r="703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126"/>
      <c r="W703" s="93"/>
      <c r="X703" s="93"/>
      <c r="Y703" s="93"/>
      <c r="Z703" s="93"/>
    </row>
    <row r="704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126"/>
      <c r="W704" s="93"/>
      <c r="X704" s="93"/>
      <c r="Y704" s="93"/>
      <c r="Z704" s="93"/>
    </row>
    <row r="705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126"/>
      <c r="W705" s="93"/>
      <c r="X705" s="93"/>
      <c r="Y705" s="93"/>
      <c r="Z705" s="93"/>
    </row>
    <row r="706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126"/>
      <c r="W706" s="93"/>
      <c r="X706" s="93"/>
      <c r="Y706" s="93"/>
      <c r="Z706" s="93"/>
    </row>
    <row r="707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126"/>
      <c r="W707" s="93"/>
      <c r="X707" s="93"/>
      <c r="Y707" s="93"/>
      <c r="Z707" s="93"/>
    </row>
    <row r="708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126"/>
      <c r="W708" s="93"/>
      <c r="X708" s="93"/>
      <c r="Y708" s="93"/>
      <c r="Z708" s="93"/>
    </row>
    <row r="709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126"/>
      <c r="W709" s="93"/>
      <c r="X709" s="93"/>
      <c r="Y709" s="93"/>
      <c r="Z709" s="93"/>
    </row>
    <row r="710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126"/>
      <c r="W710" s="93"/>
      <c r="X710" s="93"/>
      <c r="Y710" s="93"/>
      <c r="Z710" s="93"/>
    </row>
    <row r="71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126"/>
      <c r="W711" s="93"/>
      <c r="X711" s="93"/>
      <c r="Y711" s="93"/>
      <c r="Z711" s="93"/>
    </row>
    <row r="71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126"/>
      <c r="W712" s="93"/>
      <c r="X712" s="93"/>
      <c r="Y712" s="93"/>
      <c r="Z712" s="93"/>
    </row>
    <row r="713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126"/>
      <c r="W713" s="93"/>
      <c r="X713" s="93"/>
      <c r="Y713" s="93"/>
      <c r="Z713" s="93"/>
    </row>
    <row r="714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126"/>
      <c r="W714" s="93"/>
      <c r="X714" s="93"/>
      <c r="Y714" s="93"/>
      <c r="Z714" s="93"/>
    </row>
    <row r="715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126"/>
      <c r="W715" s="93"/>
      <c r="X715" s="93"/>
      <c r="Y715" s="93"/>
      <c r="Z715" s="93"/>
    </row>
    <row r="716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126"/>
      <c r="W716" s="93"/>
      <c r="X716" s="93"/>
      <c r="Y716" s="93"/>
      <c r="Z716" s="93"/>
    </row>
    <row r="717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126"/>
      <c r="W717" s="93"/>
      <c r="X717" s="93"/>
      <c r="Y717" s="93"/>
      <c r="Z717" s="93"/>
    </row>
    <row r="718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126"/>
      <c r="W718" s="93"/>
      <c r="X718" s="93"/>
      <c r="Y718" s="93"/>
      <c r="Z718" s="93"/>
    </row>
    <row r="719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126"/>
      <c r="W719" s="93"/>
      <c r="X719" s="93"/>
      <c r="Y719" s="93"/>
      <c r="Z719" s="93"/>
    </row>
    <row r="720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126"/>
      <c r="W720" s="93"/>
      <c r="X720" s="93"/>
      <c r="Y720" s="93"/>
      <c r="Z720" s="93"/>
    </row>
    <row r="72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126"/>
      <c r="W721" s="93"/>
      <c r="X721" s="93"/>
      <c r="Y721" s="93"/>
      <c r="Z721" s="93"/>
    </row>
    <row r="72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126"/>
      <c r="W722" s="93"/>
      <c r="X722" s="93"/>
      <c r="Y722" s="93"/>
      <c r="Z722" s="93"/>
    </row>
    <row r="723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126"/>
      <c r="W723" s="93"/>
      <c r="X723" s="93"/>
      <c r="Y723" s="93"/>
      <c r="Z723" s="93"/>
    </row>
    <row r="724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126"/>
      <c r="W724" s="93"/>
      <c r="X724" s="93"/>
      <c r="Y724" s="93"/>
      <c r="Z724" s="93"/>
    </row>
    <row r="725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126"/>
      <c r="W725" s="93"/>
      <c r="X725" s="93"/>
      <c r="Y725" s="93"/>
      <c r="Z725" s="93"/>
    </row>
    <row r="726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126"/>
      <c r="W726" s="93"/>
      <c r="X726" s="93"/>
      <c r="Y726" s="93"/>
      <c r="Z726" s="93"/>
    </row>
    <row r="727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126"/>
      <c r="W727" s="93"/>
      <c r="X727" s="93"/>
      <c r="Y727" s="93"/>
      <c r="Z727" s="93"/>
    </row>
    <row r="728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126"/>
      <c r="W728" s="93"/>
      <c r="X728" s="93"/>
      <c r="Y728" s="93"/>
      <c r="Z728" s="93"/>
    </row>
    <row r="729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126"/>
      <c r="W729" s="93"/>
      <c r="X729" s="93"/>
      <c r="Y729" s="93"/>
      <c r="Z729" s="93"/>
    </row>
    <row r="730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126"/>
      <c r="W730" s="93"/>
      <c r="X730" s="93"/>
      <c r="Y730" s="93"/>
      <c r="Z730" s="93"/>
    </row>
    <row r="73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126"/>
      <c r="W731" s="93"/>
      <c r="X731" s="93"/>
      <c r="Y731" s="93"/>
      <c r="Z731" s="93"/>
    </row>
    <row r="73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126"/>
      <c r="W732" s="93"/>
      <c r="X732" s="93"/>
      <c r="Y732" s="93"/>
      <c r="Z732" s="93"/>
    </row>
    <row r="733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126"/>
      <c r="W733" s="93"/>
      <c r="X733" s="93"/>
      <c r="Y733" s="93"/>
      <c r="Z733" s="93"/>
    </row>
    <row r="734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126"/>
      <c r="W734" s="93"/>
      <c r="X734" s="93"/>
      <c r="Y734" s="93"/>
      <c r="Z734" s="93"/>
    </row>
    <row r="735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126"/>
      <c r="W735" s="93"/>
      <c r="X735" s="93"/>
      <c r="Y735" s="93"/>
      <c r="Z735" s="93"/>
    </row>
    <row r="736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126"/>
      <c r="W736" s="93"/>
      <c r="X736" s="93"/>
      <c r="Y736" s="93"/>
      <c r="Z736" s="93"/>
    </row>
    <row r="737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126"/>
      <c r="W737" s="93"/>
      <c r="X737" s="93"/>
      <c r="Y737" s="93"/>
      <c r="Z737" s="93"/>
    </row>
    <row r="738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126"/>
      <c r="W738" s="93"/>
      <c r="X738" s="93"/>
      <c r="Y738" s="93"/>
      <c r="Z738" s="93"/>
    </row>
    <row r="739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126"/>
      <c r="W739" s="93"/>
      <c r="X739" s="93"/>
      <c r="Y739" s="93"/>
      <c r="Z739" s="93"/>
    </row>
    <row r="740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126"/>
      <c r="W740" s="93"/>
      <c r="X740" s="93"/>
      <c r="Y740" s="93"/>
      <c r="Z740" s="93"/>
    </row>
    <row r="74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126"/>
      <c r="W741" s="93"/>
      <c r="X741" s="93"/>
      <c r="Y741" s="93"/>
      <c r="Z741" s="93"/>
    </row>
    <row r="74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126"/>
      <c r="W742" s="93"/>
      <c r="X742" s="93"/>
      <c r="Y742" s="93"/>
      <c r="Z742" s="93"/>
    </row>
    <row r="743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126"/>
      <c r="W743" s="93"/>
      <c r="X743" s="93"/>
      <c r="Y743" s="93"/>
      <c r="Z743" s="93"/>
    </row>
    <row r="744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126"/>
      <c r="W744" s="93"/>
      <c r="X744" s="93"/>
      <c r="Y744" s="93"/>
      <c r="Z744" s="93"/>
    </row>
    <row r="745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126"/>
      <c r="W745" s="93"/>
      <c r="X745" s="93"/>
      <c r="Y745" s="93"/>
      <c r="Z745" s="93"/>
    </row>
    <row r="746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126"/>
      <c r="W746" s="93"/>
      <c r="X746" s="93"/>
      <c r="Y746" s="93"/>
      <c r="Z746" s="93"/>
    </row>
    <row r="747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126"/>
      <c r="W747" s="93"/>
      <c r="X747" s="93"/>
      <c r="Y747" s="93"/>
      <c r="Z747" s="93"/>
    </row>
    <row r="748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126"/>
      <c r="W748" s="93"/>
      <c r="X748" s="93"/>
      <c r="Y748" s="93"/>
      <c r="Z748" s="93"/>
    </row>
    <row r="749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126"/>
      <c r="W749" s="93"/>
      <c r="X749" s="93"/>
      <c r="Y749" s="93"/>
      <c r="Z749" s="93"/>
    </row>
    <row r="750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126"/>
      <c r="W750" s="93"/>
      <c r="X750" s="93"/>
      <c r="Y750" s="93"/>
      <c r="Z750" s="93"/>
    </row>
    <row r="75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126"/>
      <c r="W751" s="93"/>
      <c r="X751" s="93"/>
      <c r="Y751" s="93"/>
      <c r="Z751" s="93"/>
    </row>
    <row r="75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126"/>
      <c r="W752" s="93"/>
      <c r="X752" s="93"/>
      <c r="Y752" s="93"/>
      <c r="Z752" s="93"/>
    </row>
    <row r="753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126"/>
      <c r="W753" s="93"/>
      <c r="X753" s="93"/>
      <c r="Y753" s="93"/>
      <c r="Z753" s="93"/>
    </row>
    <row r="754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126"/>
      <c r="W754" s="93"/>
      <c r="X754" s="93"/>
      <c r="Y754" s="93"/>
      <c r="Z754" s="93"/>
    </row>
    <row r="755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126"/>
      <c r="W755" s="93"/>
      <c r="X755" s="93"/>
      <c r="Y755" s="93"/>
      <c r="Z755" s="93"/>
    </row>
    <row r="756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126"/>
      <c r="W756" s="93"/>
      <c r="X756" s="93"/>
      <c r="Y756" s="93"/>
      <c r="Z756" s="93"/>
    </row>
    <row r="757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126"/>
      <c r="W757" s="93"/>
      <c r="X757" s="93"/>
      <c r="Y757" s="93"/>
      <c r="Z757" s="93"/>
    </row>
    <row r="758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126"/>
      <c r="W758" s="93"/>
      <c r="X758" s="93"/>
      <c r="Y758" s="93"/>
      <c r="Z758" s="93"/>
    </row>
    <row r="759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126"/>
      <c r="W759" s="93"/>
      <c r="X759" s="93"/>
      <c r="Y759" s="93"/>
      <c r="Z759" s="93"/>
    </row>
    <row r="760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126"/>
      <c r="W760" s="93"/>
      <c r="X760" s="93"/>
      <c r="Y760" s="93"/>
      <c r="Z760" s="93"/>
    </row>
    <row r="76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126"/>
      <c r="W761" s="93"/>
      <c r="X761" s="93"/>
      <c r="Y761" s="93"/>
      <c r="Z761" s="93"/>
    </row>
    <row r="76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126"/>
      <c r="W762" s="93"/>
      <c r="X762" s="93"/>
      <c r="Y762" s="93"/>
      <c r="Z762" s="93"/>
    </row>
    <row r="763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126"/>
      <c r="W763" s="93"/>
      <c r="X763" s="93"/>
      <c r="Y763" s="93"/>
      <c r="Z763" s="93"/>
    </row>
    <row r="764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126"/>
      <c r="W764" s="93"/>
      <c r="X764" s="93"/>
      <c r="Y764" s="93"/>
      <c r="Z764" s="93"/>
    </row>
    <row r="765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126"/>
      <c r="W765" s="93"/>
      <c r="X765" s="93"/>
      <c r="Y765" s="93"/>
      <c r="Z765" s="93"/>
    </row>
    <row r="766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126"/>
      <c r="W766" s="93"/>
      <c r="X766" s="93"/>
      <c r="Y766" s="93"/>
      <c r="Z766" s="93"/>
    </row>
    <row r="767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126"/>
      <c r="W767" s="93"/>
      <c r="X767" s="93"/>
      <c r="Y767" s="93"/>
      <c r="Z767" s="93"/>
    </row>
    <row r="768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126"/>
      <c r="W768" s="93"/>
      <c r="X768" s="93"/>
      <c r="Y768" s="93"/>
      <c r="Z768" s="93"/>
    </row>
    <row r="769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126"/>
      <c r="W769" s="93"/>
      <c r="X769" s="93"/>
      <c r="Y769" s="93"/>
      <c r="Z769" s="93"/>
    </row>
    <row r="770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126"/>
      <c r="W770" s="93"/>
      <c r="X770" s="93"/>
      <c r="Y770" s="93"/>
      <c r="Z770" s="93"/>
    </row>
    <row r="77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126"/>
      <c r="W771" s="93"/>
      <c r="X771" s="93"/>
      <c r="Y771" s="93"/>
      <c r="Z771" s="93"/>
    </row>
    <row r="77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126"/>
      <c r="W772" s="93"/>
      <c r="X772" s="93"/>
      <c r="Y772" s="93"/>
      <c r="Z772" s="93"/>
    </row>
    <row r="773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126"/>
      <c r="W773" s="93"/>
      <c r="X773" s="93"/>
      <c r="Y773" s="93"/>
      <c r="Z773" s="93"/>
    </row>
    <row r="774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126"/>
      <c r="W774" s="93"/>
      <c r="X774" s="93"/>
      <c r="Y774" s="93"/>
      <c r="Z774" s="93"/>
    </row>
    <row r="775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126"/>
      <c r="W775" s="93"/>
      <c r="X775" s="93"/>
      <c r="Y775" s="93"/>
      <c r="Z775" s="93"/>
    </row>
    <row r="776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126"/>
      <c r="W776" s="93"/>
      <c r="X776" s="93"/>
      <c r="Y776" s="93"/>
      <c r="Z776" s="93"/>
    </row>
    <row r="777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126"/>
      <c r="W777" s="93"/>
      <c r="X777" s="93"/>
      <c r="Y777" s="93"/>
      <c r="Z777" s="93"/>
    </row>
    <row r="778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126"/>
      <c r="W778" s="93"/>
      <c r="X778" s="93"/>
      <c r="Y778" s="93"/>
      <c r="Z778" s="93"/>
    </row>
    <row r="779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126"/>
      <c r="W779" s="93"/>
      <c r="X779" s="93"/>
      <c r="Y779" s="93"/>
      <c r="Z779" s="93"/>
    </row>
    <row r="780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126"/>
      <c r="W780" s="93"/>
      <c r="X780" s="93"/>
      <c r="Y780" s="93"/>
      <c r="Z780" s="93"/>
    </row>
    <row r="78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126"/>
      <c r="W781" s="93"/>
      <c r="X781" s="93"/>
      <c r="Y781" s="93"/>
      <c r="Z781" s="93"/>
    </row>
    <row r="78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126"/>
      <c r="W782" s="93"/>
      <c r="X782" s="93"/>
      <c r="Y782" s="93"/>
      <c r="Z782" s="93"/>
    </row>
    <row r="783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126"/>
      <c r="W783" s="93"/>
      <c r="X783" s="93"/>
      <c r="Y783" s="93"/>
      <c r="Z783" s="93"/>
    </row>
    <row r="784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126"/>
      <c r="W784" s="93"/>
      <c r="X784" s="93"/>
      <c r="Y784" s="93"/>
      <c r="Z784" s="93"/>
    </row>
    <row r="785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126"/>
      <c r="W785" s="93"/>
      <c r="X785" s="93"/>
      <c r="Y785" s="93"/>
      <c r="Z785" s="93"/>
    </row>
    <row r="786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126"/>
      <c r="W786" s="93"/>
      <c r="X786" s="93"/>
      <c r="Y786" s="93"/>
      <c r="Z786" s="93"/>
    </row>
    <row r="787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126"/>
      <c r="W787" s="93"/>
      <c r="X787" s="93"/>
      <c r="Y787" s="93"/>
      <c r="Z787" s="93"/>
    </row>
    <row r="788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126"/>
      <c r="W788" s="93"/>
      <c r="X788" s="93"/>
      <c r="Y788" s="93"/>
      <c r="Z788" s="93"/>
    </row>
    <row r="789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126"/>
      <c r="W789" s="93"/>
      <c r="X789" s="93"/>
      <c r="Y789" s="93"/>
      <c r="Z789" s="93"/>
    </row>
    <row r="790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126"/>
      <c r="W790" s="93"/>
      <c r="X790" s="93"/>
      <c r="Y790" s="93"/>
      <c r="Z790" s="93"/>
    </row>
    <row r="79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126"/>
      <c r="W791" s="93"/>
      <c r="X791" s="93"/>
      <c r="Y791" s="93"/>
      <c r="Z791" s="93"/>
    </row>
    <row r="79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126"/>
      <c r="W792" s="93"/>
      <c r="X792" s="93"/>
      <c r="Y792" s="93"/>
      <c r="Z792" s="93"/>
    </row>
    <row r="793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126"/>
      <c r="W793" s="93"/>
      <c r="X793" s="93"/>
      <c r="Y793" s="93"/>
      <c r="Z793" s="93"/>
    </row>
    <row r="794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126"/>
      <c r="W794" s="93"/>
      <c r="X794" s="93"/>
      <c r="Y794" s="93"/>
      <c r="Z794" s="93"/>
    </row>
    <row r="795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126"/>
      <c r="W795" s="93"/>
      <c r="X795" s="93"/>
      <c r="Y795" s="93"/>
      <c r="Z795" s="93"/>
    </row>
    <row r="796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126"/>
      <c r="W796" s="93"/>
      <c r="X796" s="93"/>
      <c r="Y796" s="93"/>
      <c r="Z796" s="93"/>
    </row>
    <row r="797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126"/>
      <c r="W797" s="93"/>
      <c r="X797" s="93"/>
      <c r="Y797" s="93"/>
      <c r="Z797" s="93"/>
    </row>
    <row r="798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126"/>
      <c r="W798" s="93"/>
      <c r="X798" s="93"/>
      <c r="Y798" s="93"/>
      <c r="Z798" s="93"/>
    </row>
    <row r="799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126"/>
      <c r="W799" s="93"/>
      <c r="X799" s="93"/>
      <c r="Y799" s="93"/>
      <c r="Z799" s="93"/>
    </row>
    <row r="800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126"/>
      <c r="W800" s="93"/>
      <c r="X800" s="93"/>
      <c r="Y800" s="93"/>
      <c r="Z800" s="93"/>
    </row>
    <row r="80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126"/>
      <c r="W801" s="93"/>
      <c r="X801" s="93"/>
      <c r="Y801" s="93"/>
      <c r="Z801" s="93"/>
    </row>
    <row r="80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126"/>
      <c r="W802" s="93"/>
      <c r="X802" s="93"/>
      <c r="Y802" s="93"/>
      <c r="Z802" s="93"/>
    </row>
    <row r="803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126"/>
      <c r="W803" s="93"/>
      <c r="X803" s="93"/>
      <c r="Y803" s="93"/>
      <c r="Z803" s="93"/>
    </row>
    <row r="804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126"/>
      <c r="W804" s="93"/>
      <c r="X804" s="93"/>
      <c r="Y804" s="93"/>
      <c r="Z804" s="93"/>
    </row>
    <row r="805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126"/>
      <c r="W805" s="93"/>
      <c r="X805" s="93"/>
      <c r="Y805" s="93"/>
      <c r="Z805" s="93"/>
    </row>
    <row r="806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126"/>
      <c r="W806" s="93"/>
      <c r="X806" s="93"/>
      <c r="Y806" s="93"/>
      <c r="Z806" s="93"/>
    </row>
    <row r="807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126"/>
      <c r="W807" s="93"/>
      <c r="X807" s="93"/>
      <c r="Y807" s="93"/>
      <c r="Z807" s="93"/>
    </row>
    <row r="808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126"/>
      <c r="W808" s="93"/>
      <c r="X808" s="93"/>
      <c r="Y808" s="93"/>
      <c r="Z808" s="93"/>
    </row>
    <row r="809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126"/>
      <c r="W809" s="93"/>
      <c r="X809" s="93"/>
      <c r="Y809" s="93"/>
      <c r="Z809" s="93"/>
    </row>
    <row r="810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126"/>
      <c r="W810" s="93"/>
      <c r="X810" s="93"/>
      <c r="Y810" s="93"/>
      <c r="Z810" s="93"/>
    </row>
    <row r="81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126"/>
      <c r="W811" s="93"/>
      <c r="X811" s="93"/>
      <c r="Y811" s="93"/>
      <c r="Z811" s="93"/>
    </row>
    <row r="81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126"/>
      <c r="W812" s="93"/>
      <c r="X812" s="93"/>
      <c r="Y812" s="93"/>
      <c r="Z812" s="93"/>
    </row>
    <row r="813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126"/>
      <c r="W813" s="93"/>
      <c r="X813" s="93"/>
      <c r="Y813" s="93"/>
      <c r="Z813" s="93"/>
    </row>
    <row r="814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126"/>
      <c r="W814" s="93"/>
      <c r="X814" s="93"/>
      <c r="Y814" s="93"/>
      <c r="Z814" s="93"/>
    </row>
    <row r="815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126"/>
      <c r="W815" s="93"/>
      <c r="X815" s="93"/>
      <c r="Y815" s="93"/>
      <c r="Z815" s="93"/>
    </row>
    <row r="816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126"/>
      <c r="W816" s="93"/>
      <c r="X816" s="93"/>
      <c r="Y816" s="93"/>
      <c r="Z816" s="93"/>
    </row>
    <row r="817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126"/>
      <c r="W817" s="93"/>
      <c r="X817" s="93"/>
      <c r="Y817" s="93"/>
      <c r="Z817" s="93"/>
    </row>
    <row r="818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126"/>
      <c r="W818" s="93"/>
      <c r="X818" s="93"/>
      <c r="Y818" s="93"/>
      <c r="Z818" s="93"/>
    </row>
    <row r="819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126"/>
      <c r="W819" s="93"/>
      <c r="X819" s="93"/>
      <c r="Y819" s="93"/>
      <c r="Z819" s="93"/>
    </row>
    <row r="820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126"/>
      <c r="W820" s="93"/>
      <c r="X820" s="93"/>
      <c r="Y820" s="93"/>
      <c r="Z820" s="93"/>
    </row>
    <row r="82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126"/>
      <c r="W821" s="93"/>
      <c r="X821" s="93"/>
      <c r="Y821" s="93"/>
      <c r="Z821" s="93"/>
    </row>
    <row r="82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126"/>
      <c r="W822" s="93"/>
      <c r="X822" s="93"/>
      <c r="Y822" s="93"/>
      <c r="Z822" s="93"/>
    </row>
    <row r="823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126"/>
      <c r="W823" s="93"/>
      <c r="X823" s="93"/>
      <c r="Y823" s="93"/>
      <c r="Z823" s="93"/>
    </row>
    <row r="824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126"/>
      <c r="W824" s="93"/>
      <c r="X824" s="93"/>
      <c r="Y824" s="93"/>
      <c r="Z824" s="93"/>
    </row>
    <row r="825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126"/>
      <c r="W825" s="93"/>
      <c r="X825" s="93"/>
      <c r="Y825" s="93"/>
      <c r="Z825" s="93"/>
    </row>
    <row r="826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126"/>
      <c r="W826" s="93"/>
      <c r="X826" s="93"/>
      <c r="Y826" s="93"/>
      <c r="Z826" s="93"/>
    </row>
    <row r="827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126"/>
      <c r="W827" s="93"/>
      <c r="X827" s="93"/>
      <c r="Y827" s="93"/>
      <c r="Z827" s="93"/>
    </row>
    <row r="828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126"/>
      <c r="W828" s="93"/>
      <c r="X828" s="93"/>
      <c r="Y828" s="93"/>
      <c r="Z828" s="93"/>
    </row>
    <row r="829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126"/>
      <c r="W829" s="93"/>
      <c r="X829" s="93"/>
      <c r="Y829" s="93"/>
      <c r="Z829" s="93"/>
    </row>
    <row r="830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126"/>
      <c r="W830" s="93"/>
      <c r="X830" s="93"/>
      <c r="Y830" s="93"/>
      <c r="Z830" s="93"/>
    </row>
    <row r="83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126"/>
      <c r="W831" s="93"/>
      <c r="X831" s="93"/>
      <c r="Y831" s="93"/>
      <c r="Z831" s="93"/>
    </row>
    <row r="83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126"/>
      <c r="W832" s="93"/>
      <c r="X832" s="93"/>
      <c r="Y832" s="93"/>
      <c r="Z832" s="93"/>
    </row>
    <row r="833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126"/>
      <c r="W833" s="93"/>
      <c r="X833" s="93"/>
      <c r="Y833" s="93"/>
      <c r="Z833" s="93"/>
    </row>
    <row r="834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126"/>
      <c r="W834" s="93"/>
      <c r="X834" s="93"/>
      <c r="Y834" s="93"/>
      <c r="Z834" s="93"/>
    </row>
    <row r="835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126"/>
      <c r="W835" s="93"/>
      <c r="X835" s="93"/>
      <c r="Y835" s="93"/>
      <c r="Z835" s="93"/>
    </row>
    <row r="836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126"/>
      <c r="W836" s="93"/>
      <c r="X836" s="93"/>
      <c r="Y836" s="93"/>
      <c r="Z836" s="93"/>
    </row>
    <row r="837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126"/>
      <c r="W837" s="93"/>
      <c r="X837" s="93"/>
      <c r="Y837" s="93"/>
      <c r="Z837" s="93"/>
    </row>
    <row r="838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126"/>
      <c r="W838" s="93"/>
      <c r="X838" s="93"/>
      <c r="Y838" s="93"/>
      <c r="Z838" s="93"/>
    </row>
    <row r="839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126"/>
      <c r="W839" s="93"/>
      <c r="X839" s="93"/>
      <c r="Y839" s="93"/>
      <c r="Z839" s="93"/>
    </row>
    <row r="840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126"/>
      <c r="W840" s="93"/>
      <c r="X840" s="93"/>
      <c r="Y840" s="93"/>
      <c r="Z840" s="93"/>
    </row>
    <row r="84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126"/>
      <c r="W841" s="93"/>
      <c r="X841" s="93"/>
      <c r="Y841" s="93"/>
      <c r="Z841" s="93"/>
    </row>
    <row r="84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126"/>
      <c r="W842" s="93"/>
      <c r="X842" s="93"/>
      <c r="Y842" s="93"/>
      <c r="Z842" s="93"/>
    </row>
    <row r="843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126"/>
      <c r="W843" s="93"/>
      <c r="X843" s="93"/>
      <c r="Y843" s="93"/>
      <c r="Z843" s="93"/>
    </row>
    <row r="844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126"/>
      <c r="W844" s="93"/>
      <c r="X844" s="93"/>
      <c r="Y844" s="93"/>
      <c r="Z844" s="93"/>
    </row>
    <row r="845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126"/>
      <c r="W845" s="93"/>
      <c r="X845" s="93"/>
      <c r="Y845" s="93"/>
      <c r="Z845" s="93"/>
    </row>
    <row r="846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126"/>
      <c r="W846" s="93"/>
      <c r="X846" s="93"/>
      <c r="Y846" s="93"/>
      <c r="Z846" s="93"/>
    </row>
    <row r="847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126"/>
      <c r="W847" s="93"/>
      <c r="X847" s="93"/>
      <c r="Y847" s="93"/>
      <c r="Z847" s="93"/>
    </row>
    <row r="848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126"/>
      <c r="W848" s="93"/>
      <c r="X848" s="93"/>
      <c r="Y848" s="93"/>
      <c r="Z848" s="93"/>
    </row>
    <row r="849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126"/>
      <c r="W849" s="93"/>
      <c r="X849" s="93"/>
      <c r="Y849" s="93"/>
      <c r="Z849" s="93"/>
    </row>
    <row r="850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126"/>
      <c r="W850" s="93"/>
      <c r="X850" s="93"/>
      <c r="Y850" s="93"/>
      <c r="Z850" s="93"/>
    </row>
    <row r="85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126"/>
      <c r="W851" s="93"/>
      <c r="X851" s="93"/>
      <c r="Y851" s="93"/>
      <c r="Z851" s="93"/>
    </row>
    <row r="85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126"/>
      <c r="W852" s="93"/>
      <c r="X852" s="93"/>
      <c r="Y852" s="93"/>
      <c r="Z852" s="93"/>
    </row>
    <row r="853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126"/>
      <c r="W853" s="93"/>
      <c r="X853" s="93"/>
      <c r="Y853" s="93"/>
      <c r="Z853" s="93"/>
    </row>
    <row r="854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126"/>
      <c r="W854" s="93"/>
      <c r="X854" s="93"/>
      <c r="Y854" s="93"/>
      <c r="Z854" s="93"/>
    </row>
    <row r="855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126"/>
      <c r="W855" s="93"/>
      <c r="X855" s="93"/>
      <c r="Y855" s="93"/>
      <c r="Z855" s="93"/>
    </row>
    <row r="856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126"/>
      <c r="W856" s="93"/>
      <c r="X856" s="93"/>
      <c r="Y856" s="93"/>
      <c r="Z856" s="93"/>
    </row>
    <row r="857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126"/>
      <c r="W857" s="93"/>
      <c r="X857" s="93"/>
      <c r="Y857" s="93"/>
      <c r="Z857" s="93"/>
    </row>
    <row r="858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126"/>
      <c r="W858" s="93"/>
      <c r="X858" s="93"/>
      <c r="Y858" s="93"/>
      <c r="Z858" s="93"/>
    </row>
    <row r="859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126"/>
      <c r="W859" s="93"/>
      <c r="X859" s="93"/>
      <c r="Y859" s="93"/>
      <c r="Z859" s="93"/>
    </row>
    <row r="860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126"/>
      <c r="W860" s="93"/>
      <c r="X860" s="93"/>
      <c r="Y860" s="93"/>
      <c r="Z860" s="93"/>
    </row>
    <row r="86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126"/>
      <c r="W861" s="93"/>
      <c r="X861" s="93"/>
      <c r="Y861" s="93"/>
      <c r="Z861" s="93"/>
    </row>
    <row r="86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126"/>
      <c r="W862" s="93"/>
      <c r="X862" s="93"/>
      <c r="Y862" s="93"/>
      <c r="Z862" s="93"/>
    </row>
    <row r="863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126"/>
      <c r="W863" s="93"/>
      <c r="X863" s="93"/>
      <c r="Y863" s="93"/>
      <c r="Z863" s="93"/>
    </row>
    <row r="864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126"/>
      <c r="W864" s="93"/>
      <c r="X864" s="93"/>
      <c r="Y864" s="93"/>
      <c r="Z864" s="93"/>
    </row>
    <row r="865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126"/>
      <c r="W865" s="93"/>
      <c r="X865" s="93"/>
      <c r="Y865" s="93"/>
      <c r="Z865" s="93"/>
    </row>
    <row r="866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126"/>
      <c r="W866" s="93"/>
      <c r="X866" s="93"/>
      <c r="Y866" s="93"/>
      <c r="Z866" s="93"/>
    </row>
    <row r="867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126"/>
      <c r="W867" s="93"/>
      <c r="X867" s="93"/>
      <c r="Y867" s="93"/>
      <c r="Z867" s="93"/>
    </row>
    <row r="868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126"/>
      <c r="W868" s="93"/>
      <c r="X868" s="93"/>
      <c r="Y868" s="93"/>
      <c r="Z868" s="93"/>
    </row>
    <row r="869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126"/>
      <c r="W869" s="93"/>
      <c r="X869" s="93"/>
      <c r="Y869" s="93"/>
      <c r="Z869" s="93"/>
    </row>
    <row r="870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126"/>
      <c r="W870" s="93"/>
      <c r="X870" s="93"/>
      <c r="Y870" s="93"/>
      <c r="Z870" s="93"/>
    </row>
    <row r="87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126"/>
      <c r="W871" s="93"/>
      <c r="X871" s="93"/>
      <c r="Y871" s="93"/>
      <c r="Z871" s="93"/>
    </row>
    <row r="87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126"/>
      <c r="W872" s="93"/>
      <c r="X872" s="93"/>
      <c r="Y872" s="93"/>
      <c r="Z872" s="93"/>
    </row>
    <row r="873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126"/>
      <c r="W873" s="93"/>
      <c r="X873" s="93"/>
      <c r="Y873" s="93"/>
      <c r="Z873" s="93"/>
    </row>
    <row r="874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126"/>
      <c r="W874" s="93"/>
      <c r="X874" s="93"/>
      <c r="Y874" s="93"/>
      <c r="Z874" s="93"/>
    </row>
    <row r="875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126"/>
      <c r="W875" s="93"/>
      <c r="X875" s="93"/>
      <c r="Y875" s="93"/>
      <c r="Z875" s="93"/>
    </row>
    <row r="876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126"/>
      <c r="W876" s="93"/>
      <c r="X876" s="93"/>
      <c r="Y876" s="93"/>
      <c r="Z876" s="93"/>
    </row>
    <row r="877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126"/>
      <c r="W877" s="93"/>
      <c r="X877" s="93"/>
      <c r="Y877" s="93"/>
      <c r="Z877" s="93"/>
    </row>
    <row r="878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126"/>
      <c r="W878" s="93"/>
      <c r="X878" s="93"/>
      <c r="Y878" s="93"/>
      <c r="Z878" s="93"/>
    </row>
    <row r="879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126"/>
      <c r="W879" s="93"/>
      <c r="X879" s="93"/>
      <c r="Y879" s="93"/>
      <c r="Z879" s="93"/>
    </row>
    <row r="880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126"/>
      <c r="W880" s="93"/>
      <c r="X880" s="93"/>
      <c r="Y880" s="93"/>
      <c r="Z880" s="93"/>
    </row>
    <row r="88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126"/>
      <c r="W881" s="93"/>
      <c r="X881" s="93"/>
      <c r="Y881" s="93"/>
      <c r="Z881" s="93"/>
    </row>
    <row r="88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126"/>
      <c r="W882" s="93"/>
      <c r="X882" s="93"/>
      <c r="Y882" s="93"/>
      <c r="Z882" s="93"/>
    </row>
    <row r="883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126"/>
      <c r="W883" s="93"/>
      <c r="X883" s="93"/>
      <c r="Y883" s="93"/>
      <c r="Z883" s="93"/>
    </row>
    <row r="884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126"/>
      <c r="W884" s="93"/>
      <c r="X884" s="93"/>
      <c r="Y884" s="93"/>
      <c r="Z884" s="93"/>
    </row>
    <row r="885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126"/>
      <c r="W885" s="93"/>
      <c r="X885" s="93"/>
      <c r="Y885" s="93"/>
      <c r="Z885" s="93"/>
    </row>
    <row r="886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126"/>
      <c r="W886" s="93"/>
      <c r="X886" s="93"/>
      <c r="Y886" s="93"/>
      <c r="Z886" s="93"/>
    </row>
    <row r="887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126"/>
      <c r="W887" s="93"/>
      <c r="X887" s="93"/>
      <c r="Y887" s="93"/>
      <c r="Z887" s="93"/>
    </row>
    <row r="888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126"/>
      <c r="W888" s="93"/>
      <c r="X888" s="93"/>
      <c r="Y888" s="93"/>
      <c r="Z888" s="93"/>
    </row>
    <row r="889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126"/>
      <c r="W889" s="93"/>
      <c r="X889" s="93"/>
      <c r="Y889" s="93"/>
      <c r="Z889" s="93"/>
    </row>
    <row r="890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126"/>
      <c r="W890" s="93"/>
      <c r="X890" s="93"/>
      <c r="Y890" s="93"/>
      <c r="Z890" s="93"/>
    </row>
    <row r="89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126"/>
      <c r="W891" s="93"/>
      <c r="X891" s="93"/>
      <c r="Y891" s="93"/>
      <c r="Z891" s="93"/>
    </row>
    <row r="89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126"/>
      <c r="W892" s="93"/>
      <c r="X892" s="93"/>
      <c r="Y892" s="93"/>
      <c r="Z892" s="93"/>
    </row>
    <row r="893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126"/>
      <c r="W893" s="93"/>
      <c r="X893" s="93"/>
      <c r="Y893" s="93"/>
      <c r="Z893" s="93"/>
    </row>
    <row r="894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126"/>
      <c r="W894" s="93"/>
      <c r="X894" s="93"/>
      <c r="Y894" s="93"/>
      <c r="Z894" s="93"/>
    </row>
    <row r="895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126"/>
      <c r="W895" s="93"/>
      <c r="X895" s="93"/>
      <c r="Y895" s="93"/>
      <c r="Z895" s="93"/>
    </row>
    <row r="896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126"/>
      <c r="W896" s="93"/>
      <c r="X896" s="93"/>
      <c r="Y896" s="93"/>
      <c r="Z896" s="93"/>
    </row>
    <row r="897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126"/>
      <c r="W897" s="93"/>
      <c r="X897" s="93"/>
      <c r="Y897" s="93"/>
      <c r="Z897" s="93"/>
    </row>
    <row r="898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126"/>
      <c r="W898" s="93"/>
      <c r="X898" s="93"/>
      <c r="Y898" s="93"/>
      <c r="Z898" s="93"/>
    </row>
    <row r="899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126"/>
      <c r="W899" s="93"/>
      <c r="X899" s="93"/>
      <c r="Y899" s="93"/>
      <c r="Z899" s="93"/>
    </row>
    <row r="900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126"/>
      <c r="W900" s="93"/>
      <c r="X900" s="93"/>
      <c r="Y900" s="93"/>
      <c r="Z900" s="93"/>
    </row>
    <row r="90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126"/>
      <c r="W901" s="93"/>
      <c r="X901" s="93"/>
      <c r="Y901" s="93"/>
      <c r="Z901" s="93"/>
    </row>
    <row r="90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126"/>
      <c r="W902" s="93"/>
      <c r="X902" s="93"/>
      <c r="Y902" s="93"/>
      <c r="Z902" s="93"/>
    </row>
    <row r="903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126"/>
      <c r="W903" s="93"/>
      <c r="X903" s="93"/>
      <c r="Y903" s="93"/>
      <c r="Z903" s="93"/>
    </row>
    <row r="904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126"/>
      <c r="W904" s="93"/>
      <c r="X904" s="93"/>
      <c r="Y904" s="93"/>
      <c r="Z904" s="93"/>
    </row>
    <row r="905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126"/>
      <c r="W905" s="93"/>
      <c r="X905" s="93"/>
      <c r="Y905" s="93"/>
      <c r="Z905" s="93"/>
    </row>
    <row r="906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126"/>
      <c r="W906" s="93"/>
      <c r="X906" s="93"/>
      <c r="Y906" s="93"/>
      <c r="Z906" s="93"/>
    </row>
    <row r="907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126"/>
      <c r="W907" s="93"/>
      <c r="X907" s="93"/>
      <c r="Y907" s="93"/>
      <c r="Z907" s="93"/>
    </row>
    <row r="908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126"/>
      <c r="W908" s="93"/>
      <c r="X908" s="93"/>
      <c r="Y908" s="93"/>
      <c r="Z908" s="93"/>
    </row>
    <row r="909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126"/>
      <c r="W909" s="93"/>
      <c r="X909" s="93"/>
      <c r="Y909" s="93"/>
      <c r="Z909" s="93"/>
    </row>
    <row r="910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126"/>
      <c r="W910" s="93"/>
      <c r="X910" s="93"/>
      <c r="Y910" s="93"/>
      <c r="Z910" s="93"/>
    </row>
    <row r="91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126"/>
      <c r="W911" s="93"/>
      <c r="X911" s="93"/>
      <c r="Y911" s="93"/>
      <c r="Z911" s="93"/>
    </row>
    <row r="91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126"/>
      <c r="W912" s="93"/>
      <c r="X912" s="93"/>
      <c r="Y912" s="93"/>
      <c r="Z912" s="93"/>
    </row>
    <row r="913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126"/>
      <c r="W913" s="93"/>
      <c r="X913" s="93"/>
      <c r="Y913" s="93"/>
      <c r="Z913" s="93"/>
    </row>
    <row r="914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126"/>
      <c r="W914" s="93"/>
      <c r="X914" s="93"/>
      <c r="Y914" s="93"/>
      <c r="Z914" s="93"/>
    </row>
    <row r="915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126"/>
      <c r="W915" s="93"/>
      <c r="X915" s="93"/>
      <c r="Y915" s="93"/>
      <c r="Z915" s="93"/>
    </row>
    <row r="916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126"/>
      <c r="W916" s="93"/>
      <c r="X916" s="93"/>
      <c r="Y916" s="93"/>
      <c r="Z916" s="93"/>
    </row>
    <row r="917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126"/>
      <c r="W917" s="93"/>
      <c r="X917" s="93"/>
      <c r="Y917" s="93"/>
      <c r="Z917" s="93"/>
    </row>
    <row r="918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126"/>
      <c r="W918" s="93"/>
      <c r="X918" s="93"/>
      <c r="Y918" s="93"/>
      <c r="Z918" s="93"/>
    </row>
    <row r="919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126"/>
      <c r="W919" s="93"/>
      <c r="X919" s="93"/>
      <c r="Y919" s="93"/>
      <c r="Z919" s="93"/>
    </row>
    <row r="920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126"/>
      <c r="W920" s="93"/>
      <c r="X920" s="93"/>
      <c r="Y920" s="93"/>
      <c r="Z920" s="93"/>
    </row>
    <row r="92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126"/>
      <c r="W921" s="93"/>
      <c r="X921" s="93"/>
      <c r="Y921" s="93"/>
      <c r="Z921" s="93"/>
    </row>
    <row r="922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126"/>
      <c r="W922" s="93"/>
      <c r="X922" s="93"/>
      <c r="Y922" s="93"/>
      <c r="Z922" s="93"/>
    </row>
    <row r="923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126"/>
      <c r="W923" s="93"/>
      <c r="X923" s="93"/>
      <c r="Y923" s="93"/>
      <c r="Z923" s="93"/>
    </row>
    <row r="924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126"/>
      <c r="W924" s="93"/>
      <c r="X924" s="93"/>
      <c r="Y924" s="93"/>
      <c r="Z924" s="93"/>
    </row>
    <row r="925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126"/>
      <c r="W925" s="93"/>
      <c r="X925" s="93"/>
      <c r="Y925" s="93"/>
      <c r="Z925" s="93"/>
    </row>
    <row r="926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126"/>
      <c r="W926" s="93"/>
      <c r="X926" s="93"/>
      <c r="Y926" s="93"/>
      <c r="Z926" s="93"/>
    </row>
    <row r="927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126"/>
      <c r="W927" s="93"/>
      <c r="X927" s="93"/>
      <c r="Y927" s="93"/>
      <c r="Z927" s="93"/>
    </row>
    <row r="928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126"/>
      <c r="W928" s="93"/>
      <c r="X928" s="93"/>
      <c r="Y928" s="93"/>
      <c r="Z928" s="93"/>
    </row>
    <row r="929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126"/>
      <c r="W929" s="93"/>
      <c r="X929" s="93"/>
      <c r="Y929" s="93"/>
      <c r="Z929" s="93"/>
    </row>
    <row r="930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126"/>
      <c r="W930" s="93"/>
      <c r="X930" s="93"/>
      <c r="Y930" s="93"/>
      <c r="Z930" s="93"/>
    </row>
    <row r="93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126"/>
      <c r="W931" s="93"/>
      <c r="X931" s="93"/>
      <c r="Y931" s="93"/>
      <c r="Z931" s="93"/>
    </row>
    <row r="932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126"/>
      <c r="W932" s="93"/>
      <c r="X932" s="93"/>
      <c r="Y932" s="93"/>
      <c r="Z932" s="93"/>
    </row>
    <row r="933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126"/>
      <c r="W933" s="93"/>
      <c r="X933" s="93"/>
      <c r="Y933" s="93"/>
      <c r="Z933" s="93"/>
    </row>
    <row r="934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126"/>
      <c r="W934" s="93"/>
      <c r="X934" s="93"/>
      <c r="Y934" s="93"/>
      <c r="Z934" s="93"/>
    </row>
    <row r="935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126"/>
      <c r="W935" s="93"/>
      <c r="X935" s="93"/>
      <c r="Y935" s="93"/>
      <c r="Z935" s="93"/>
    </row>
    <row r="936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126"/>
      <c r="W936" s="93"/>
      <c r="X936" s="93"/>
      <c r="Y936" s="93"/>
      <c r="Z936" s="93"/>
    </row>
    <row r="937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126"/>
      <c r="W937" s="93"/>
      <c r="X937" s="93"/>
      <c r="Y937" s="93"/>
      <c r="Z937" s="93"/>
    </row>
    <row r="938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126"/>
      <c r="W938" s="93"/>
      <c r="X938" s="93"/>
      <c r="Y938" s="93"/>
      <c r="Z938" s="93"/>
    </row>
    <row r="939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126"/>
      <c r="W939" s="93"/>
      <c r="X939" s="93"/>
      <c r="Y939" s="93"/>
      <c r="Z939" s="93"/>
    </row>
    <row r="940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126"/>
      <c r="W940" s="93"/>
      <c r="X940" s="93"/>
      <c r="Y940" s="93"/>
      <c r="Z940" s="93"/>
    </row>
    <row r="94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126"/>
      <c r="W941" s="93"/>
      <c r="X941" s="93"/>
      <c r="Y941" s="93"/>
      <c r="Z941" s="93"/>
    </row>
    <row r="942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126"/>
      <c r="W942" s="93"/>
      <c r="X942" s="93"/>
      <c r="Y942" s="93"/>
      <c r="Z942" s="93"/>
    </row>
    <row r="943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126"/>
      <c r="W943" s="93"/>
      <c r="X943" s="93"/>
      <c r="Y943" s="93"/>
      <c r="Z943" s="93"/>
    </row>
    <row r="944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126"/>
      <c r="W944" s="93"/>
      <c r="X944" s="93"/>
      <c r="Y944" s="93"/>
      <c r="Z944" s="93"/>
    </row>
    <row r="945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126"/>
      <c r="W945" s="93"/>
      <c r="X945" s="93"/>
      <c r="Y945" s="93"/>
      <c r="Z945" s="93"/>
    </row>
    <row r="946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126"/>
      <c r="W946" s="93"/>
      <c r="X946" s="93"/>
      <c r="Y946" s="93"/>
      <c r="Z946" s="93"/>
    </row>
    <row r="947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126"/>
      <c r="W947" s="93"/>
      <c r="X947" s="93"/>
      <c r="Y947" s="93"/>
      <c r="Z947" s="93"/>
    </row>
    <row r="948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126"/>
      <c r="W948" s="93"/>
      <c r="X948" s="93"/>
      <c r="Y948" s="93"/>
      <c r="Z948" s="93"/>
    </row>
    <row r="949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126"/>
      <c r="W949" s="93"/>
      <c r="X949" s="93"/>
      <c r="Y949" s="93"/>
      <c r="Z949" s="93"/>
    </row>
    <row r="950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126"/>
      <c r="W950" s="93"/>
      <c r="X950" s="93"/>
      <c r="Y950" s="93"/>
      <c r="Z950" s="93"/>
    </row>
    <row r="95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126"/>
      <c r="W951" s="93"/>
      <c r="X951" s="93"/>
      <c r="Y951" s="93"/>
      <c r="Z951" s="93"/>
    </row>
    <row r="952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126"/>
      <c r="W952" s="93"/>
      <c r="X952" s="93"/>
      <c r="Y952" s="93"/>
      <c r="Z952" s="93"/>
    </row>
    <row r="953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126"/>
      <c r="W953" s="93"/>
      <c r="X953" s="93"/>
      <c r="Y953" s="93"/>
      <c r="Z953" s="93"/>
    </row>
    <row r="954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126"/>
      <c r="W954" s="93"/>
      <c r="X954" s="93"/>
      <c r="Y954" s="93"/>
      <c r="Z954" s="93"/>
    </row>
    <row r="955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126"/>
      <c r="W955" s="93"/>
      <c r="X955" s="93"/>
      <c r="Y955" s="93"/>
      <c r="Z955" s="93"/>
    </row>
    <row r="956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126"/>
      <c r="W956" s="93"/>
      <c r="X956" s="93"/>
      <c r="Y956" s="93"/>
      <c r="Z956" s="93"/>
    </row>
    <row r="957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126"/>
      <c r="W957" s="93"/>
      <c r="X957" s="93"/>
      <c r="Y957" s="93"/>
      <c r="Z957" s="93"/>
    </row>
    <row r="958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126"/>
      <c r="W958" s="93"/>
      <c r="X958" s="93"/>
      <c r="Y958" s="93"/>
      <c r="Z958" s="93"/>
    </row>
    <row r="959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126"/>
      <c r="W959" s="93"/>
      <c r="X959" s="93"/>
      <c r="Y959" s="93"/>
      <c r="Z959" s="93"/>
    </row>
    <row r="960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126"/>
      <c r="W960" s="93"/>
      <c r="X960" s="93"/>
      <c r="Y960" s="93"/>
      <c r="Z960" s="93"/>
    </row>
    <row r="96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126"/>
      <c r="W961" s="93"/>
      <c r="X961" s="93"/>
      <c r="Y961" s="93"/>
      <c r="Z961" s="93"/>
    </row>
    <row r="962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126"/>
      <c r="W962" s="93"/>
      <c r="X962" s="93"/>
      <c r="Y962" s="93"/>
      <c r="Z962" s="93"/>
    </row>
    <row r="963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126"/>
      <c r="W963" s="93"/>
      <c r="X963" s="93"/>
      <c r="Y963" s="93"/>
      <c r="Z963" s="93"/>
    </row>
    <row r="964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126"/>
      <c r="W964" s="93"/>
      <c r="X964" s="93"/>
      <c r="Y964" s="93"/>
      <c r="Z964" s="93"/>
    </row>
    <row r="965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126"/>
      <c r="W965" s="93"/>
      <c r="X965" s="93"/>
      <c r="Y965" s="93"/>
      <c r="Z965" s="93"/>
    </row>
    <row r="966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126"/>
      <c r="W966" s="93"/>
      <c r="X966" s="93"/>
      <c r="Y966" s="93"/>
      <c r="Z966" s="93"/>
    </row>
    <row r="967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126"/>
      <c r="W967" s="93"/>
      <c r="X967" s="93"/>
      <c r="Y967" s="93"/>
      <c r="Z967" s="93"/>
    </row>
    <row r="968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126"/>
      <c r="W968" s="93"/>
      <c r="X968" s="93"/>
      <c r="Y968" s="93"/>
      <c r="Z968" s="93"/>
    </row>
    <row r="969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126"/>
      <c r="W969" s="93"/>
      <c r="X969" s="93"/>
      <c r="Y969" s="93"/>
      <c r="Z969" s="93"/>
    </row>
    <row r="970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126"/>
      <c r="W970" s="93"/>
      <c r="X970" s="93"/>
      <c r="Y970" s="93"/>
      <c r="Z970" s="93"/>
    </row>
    <row r="97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126"/>
      <c r="W971" s="93"/>
      <c r="X971" s="93"/>
      <c r="Y971" s="93"/>
      <c r="Z971" s="93"/>
    </row>
    <row r="972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126"/>
      <c r="W972" s="93"/>
      <c r="X972" s="93"/>
      <c r="Y972" s="93"/>
      <c r="Z972" s="93"/>
    </row>
    <row r="973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126"/>
      <c r="W973" s="93"/>
      <c r="X973" s="93"/>
      <c r="Y973" s="93"/>
      <c r="Z973" s="93"/>
    </row>
    <row r="974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126"/>
      <c r="W974" s="93"/>
      <c r="X974" s="93"/>
      <c r="Y974" s="93"/>
      <c r="Z974" s="93"/>
    </row>
    <row r="975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126"/>
      <c r="W975" s="93"/>
      <c r="X975" s="93"/>
      <c r="Y975" s="93"/>
      <c r="Z975" s="93"/>
    </row>
    <row r="976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126"/>
      <c r="W976" s="93"/>
      <c r="X976" s="93"/>
      <c r="Y976" s="93"/>
      <c r="Z976" s="93"/>
    </row>
    <row r="977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126"/>
      <c r="W977" s="93"/>
      <c r="X977" s="93"/>
      <c r="Y977" s="93"/>
      <c r="Z977" s="93"/>
    </row>
    <row r="978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126"/>
      <c r="W978" s="93"/>
      <c r="X978" s="93"/>
      <c r="Y978" s="93"/>
      <c r="Z978" s="93"/>
    </row>
    <row r="979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126"/>
      <c r="W979" s="93"/>
      <c r="X979" s="93"/>
      <c r="Y979" s="93"/>
      <c r="Z979" s="93"/>
    </row>
    <row r="980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126"/>
      <c r="W980" s="93"/>
      <c r="X980" s="93"/>
      <c r="Y980" s="93"/>
      <c r="Z980" s="93"/>
    </row>
    <row r="98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126"/>
      <c r="W981" s="93"/>
      <c r="X981" s="93"/>
      <c r="Y981" s="93"/>
      <c r="Z981" s="93"/>
    </row>
    <row r="982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126"/>
      <c r="W982" s="93"/>
      <c r="X982" s="93"/>
      <c r="Y982" s="93"/>
      <c r="Z982" s="93"/>
    </row>
    <row r="983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126"/>
      <c r="W983" s="93"/>
      <c r="X983" s="93"/>
      <c r="Y983" s="93"/>
      <c r="Z983" s="93"/>
    </row>
    <row r="984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126"/>
      <c r="W984" s="93"/>
      <c r="X984" s="93"/>
      <c r="Y984" s="93"/>
      <c r="Z984" s="93"/>
    </row>
    <row r="985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126"/>
      <c r="W985" s="93"/>
      <c r="X985" s="93"/>
      <c r="Y985" s="93"/>
      <c r="Z985" s="93"/>
    </row>
    <row r="986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126"/>
      <c r="W986" s="93"/>
      <c r="X986" s="93"/>
      <c r="Y986" s="93"/>
      <c r="Z986" s="93"/>
    </row>
    <row r="987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126"/>
      <c r="W987" s="93"/>
      <c r="X987" s="93"/>
      <c r="Y987" s="93"/>
      <c r="Z987" s="93"/>
    </row>
    <row r="988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126"/>
      <c r="W988" s="93"/>
      <c r="X988" s="93"/>
      <c r="Y988" s="93"/>
      <c r="Z988" s="93"/>
    </row>
    <row r="989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126"/>
      <c r="W989" s="93"/>
      <c r="X989" s="93"/>
      <c r="Y989" s="93"/>
      <c r="Z989" s="93"/>
    </row>
    <row r="990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126"/>
      <c r="W990" s="93"/>
      <c r="X990" s="93"/>
      <c r="Y990" s="93"/>
      <c r="Z990" s="93"/>
    </row>
    <row r="99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126"/>
      <c r="W991" s="93"/>
      <c r="X991" s="93"/>
      <c r="Y991" s="93"/>
      <c r="Z991" s="93"/>
    </row>
    <row r="992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126"/>
      <c r="W992" s="93"/>
      <c r="X992" s="93"/>
      <c r="Y992" s="93"/>
      <c r="Z992" s="93"/>
    </row>
    <row r="993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126"/>
      <c r="W993" s="93"/>
      <c r="X993" s="93"/>
      <c r="Y993" s="93"/>
      <c r="Z993" s="93"/>
    </row>
    <row r="994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126"/>
      <c r="W994" s="93"/>
      <c r="X994" s="93"/>
      <c r="Y994" s="93"/>
      <c r="Z994" s="93"/>
    </row>
    <row r="995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126"/>
      <c r="W995" s="93"/>
      <c r="X995" s="93"/>
      <c r="Y995" s="93"/>
      <c r="Z995" s="93"/>
    </row>
    <row r="996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126"/>
      <c r="W996" s="93"/>
      <c r="X996" s="93"/>
      <c r="Y996" s="93"/>
      <c r="Z996" s="93"/>
    </row>
    <row r="997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126"/>
      <c r="W997" s="93"/>
      <c r="X997" s="93"/>
      <c r="Y997" s="93"/>
      <c r="Z997" s="93"/>
    </row>
    <row r="998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126"/>
      <c r="W998" s="93"/>
      <c r="X998" s="93"/>
      <c r="Y998" s="93"/>
      <c r="Z998" s="93"/>
    </row>
    <row r="999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126"/>
      <c r="W999" s="93"/>
      <c r="X999" s="93"/>
      <c r="Y999" s="93"/>
      <c r="Z999" s="93"/>
    </row>
    <row r="1000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126"/>
      <c r="W1000" s="93"/>
      <c r="X1000" s="93"/>
      <c r="Y1000" s="93"/>
      <c r="Z1000" s="93"/>
    </row>
    <row r="1001">
      <c r="A1001" s="93"/>
      <c r="B1001" s="93"/>
      <c r="C1001" s="93"/>
      <c r="D1001" s="93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126"/>
      <c r="W1001" s="93"/>
      <c r="X1001" s="93"/>
      <c r="Y1001" s="93"/>
      <c r="Z1001" s="93"/>
    </row>
    <row r="1002">
      <c r="A1002" s="93"/>
      <c r="B1002" s="93"/>
      <c r="C1002" s="93"/>
      <c r="D1002" s="93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126"/>
      <c r="W1002" s="93"/>
      <c r="X1002" s="93"/>
      <c r="Y1002" s="93"/>
      <c r="Z1002" s="93"/>
    </row>
    <row r="1003">
      <c r="A1003" s="93"/>
      <c r="B1003" s="93"/>
      <c r="C1003" s="93"/>
      <c r="D1003" s="93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126"/>
      <c r="W1003" s="93"/>
      <c r="X1003" s="93"/>
      <c r="Y1003" s="93"/>
      <c r="Z1003" s="93"/>
    </row>
    <row r="1004">
      <c r="A1004" s="93"/>
      <c r="B1004" s="93"/>
      <c r="C1004" s="93"/>
      <c r="D1004" s="93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126"/>
      <c r="W1004" s="93"/>
      <c r="X1004" s="93"/>
      <c r="Y1004" s="93"/>
      <c r="Z1004" s="93"/>
    </row>
  </sheetData>
  <mergeCells count="20">
    <mergeCell ref="C2:U2"/>
    <mergeCell ref="H3:P3"/>
    <mergeCell ref="H4:P5"/>
    <mergeCell ref="C7:F7"/>
    <mergeCell ref="H7:K7"/>
    <mergeCell ref="M7:P7"/>
    <mergeCell ref="R7:U7"/>
    <mergeCell ref="M34:P34"/>
    <mergeCell ref="R34:U34"/>
    <mergeCell ref="C55:K55"/>
    <mergeCell ref="M55:U55"/>
    <mergeCell ref="C56:K56"/>
    <mergeCell ref="M56:U56"/>
    <mergeCell ref="C28:K28"/>
    <mergeCell ref="M28:U28"/>
    <mergeCell ref="C29:K29"/>
    <mergeCell ref="M29:U29"/>
    <mergeCell ref="I32:O33"/>
    <mergeCell ref="C34:F34"/>
    <mergeCell ref="H34:K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FFDA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88"/>
    <col customWidth="1" min="2" max="2" width="14.0"/>
    <col customWidth="1" min="3" max="6" width="15.13"/>
    <col customWidth="1" min="7" max="7" width="2.63"/>
    <col customWidth="1" min="8" max="11" width="15.13"/>
    <col customWidth="1" min="12" max="12" width="2.63"/>
    <col customWidth="1" min="13" max="16" width="15.13"/>
    <col customWidth="1" min="17" max="17" width="2.63"/>
    <col customWidth="1" min="18" max="21" width="15.13"/>
    <col customWidth="1" min="22" max="22" width="14.0"/>
    <col customWidth="1" min="23" max="23" width="3.38"/>
  </cols>
  <sheetData>
    <row r="1">
      <c r="A1" s="127" t="str">
        <f>IFERROR(__xludf.DUMMYFUNCTION("IMPORTRANGE(Imports!B1, ""Veteran!A:W"")"),",")</f>
        <v>,</v>
      </c>
      <c r="B1" s="73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73"/>
      <c r="W1" s="73"/>
    </row>
    <row r="2">
      <c r="A2" s="73"/>
      <c r="B2" s="73"/>
      <c r="C2" s="129" t="str">
        <f>IFERROR(__xludf.DUMMYFUNCTION("""COMPUTED_VALUE"""),"Veteran Schedule")</f>
        <v>Veteran Schedule</v>
      </c>
      <c r="V2" s="73"/>
      <c r="W2" s="73"/>
    </row>
    <row r="3">
      <c r="A3" s="128"/>
      <c r="B3" s="128"/>
      <c r="C3" s="130"/>
      <c r="D3" s="130"/>
      <c r="E3" s="130"/>
      <c r="F3" s="130"/>
      <c r="G3" s="130"/>
      <c r="H3" s="131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Q3" s="130"/>
      <c r="R3" s="130"/>
      <c r="S3" s="130"/>
      <c r="T3" s="130"/>
      <c r="U3" s="130"/>
      <c r="V3" s="128"/>
      <c r="W3" s="128"/>
    </row>
    <row r="4">
      <c r="A4" s="73"/>
      <c r="B4" s="132" t="str">
        <f>IFERROR(__xludf.DUMMYFUNCTION("""COMPUTED_VALUE"""),"Preseason")</f>
        <v>Preseason</v>
      </c>
      <c r="C4" s="84"/>
      <c r="D4" s="73"/>
      <c r="E4" s="73"/>
      <c r="F4" s="73"/>
      <c r="G4" s="131"/>
      <c r="H4" s="95" t="str">
        <f>IFERROR(__xludf.DUMMYFUNCTION("""COMPUTED_VALUE"""),"Solar Conference")</f>
        <v>Solar Conference</v>
      </c>
      <c r="Q4" s="73"/>
      <c r="R4" s="73"/>
      <c r="S4" s="73"/>
      <c r="T4" s="133"/>
      <c r="U4" s="133"/>
      <c r="V4" s="132" t="str">
        <f>IFERROR(__xludf.DUMMYFUNCTION("""COMPUTED_VALUE"""),"Preseason")</f>
        <v>Preseason</v>
      </c>
      <c r="W4" s="73"/>
    </row>
    <row r="5" ht="15.75" customHeight="1">
      <c r="A5" s="73"/>
      <c r="B5" s="96" t="str">
        <f>IFERROR(__xludf.DUMMYFUNCTION("""COMPUTED_VALUE"""),"In Division")</f>
        <v>In Division</v>
      </c>
      <c r="C5" s="134"/>
      <c r="D5" s="134"/>
      <c r="E5" s="134"/>
      <c r="F5" s="134"/>
      <c r="G5" s="134"/>
      <c r="Q5" s="134"/>
      <c r="R5" s="134"/>
      <c r="S5" s="134"/>
      <c r="T5" s="73"/>
      <c r="U5" s="73"/>
      <c r="V5" s="96" t="str">
        <f>IFERROR(__xludf.DUMMYFUNCTION("""COMPUTED_VALUE"""),"In Division")</f>
        <v>In Division</v>
      </c>
      <c r="W5" s="73"/>
    </row>
    <row r="6" ht="15.75" customHeight="1">
      <c r="A6" s="73"/>
      <c r="B6" s="78" t="str">
        <f>IFERROR(__xludf.DUMMYFUNCTION("""COMPUTED_VALUE"""),"In Conference")</f>
        <v>In Conference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78" t="str">
        <f>IFERROR(__xludf.DUMMYFUNCTION("""COMPUTED_VALUE"""),"In Conference")</f>
        <v>In Conference</v>
      </c>
      <c r="W6" s="73"/>
    </row>
    <row r="7" ht="15.75" customHeight="1">
      <c r="A7" s="73"/>
      <c r="B7" s="97" t="str">
        <f>IFERROR(__xludf.DUMMYFUNCTION("""COMPUTED_VALUE"""),"Out of Conference")</f>
        <v>Out of Conference</v>
      </c>
      <c r="C7" s="135" t="str">
        <f>IFERROR(__xludf.DUMMYFUNCTION("""COMPUTED_VALUE"""),"Cloud Division")</f>
        <v>Cloud Division</v>
      </c>
      <c r="G7" s="136"/>
      <c r="H7" s="137" t="str">
        <f>IFERROR(__xludf.DUMMYFUNCTION("""COMPUTED_VALUE"""),"Ember Division")</f>
        <v>Ember Division</v>
      </c>
      <c r="L7" s="134"/>
      <c r="M7" s="138" t="str">
        <f>IFERROR(__xludf.DUMMYFUNCTION("""COMPUTED_VALUE"""),"Mountain Division")</f>
        <v>Mountain Division</v>
      </c>
      <c r="Q7" s="136"/>
      <c r="R7" s="139" t="str">
        <f>IFERROR(__xludf.DUMMYFUNCTION("""COMPUTED_VALUE"""),"Ocean Division")</f>
        <v>Ocean Division</v>
      </c>
      <c r="V7" s="97" t="str">
        <f>IFERROR(__xludf.DUMMYFUNCTION("""COMPUTED_VALUE"""),"Out of Conference")</f>
        <v>Out of Conference</v>
      </c>
      <c r="W7" s="73"/>
    </row>
    <row r="8">
      <c r="A8" s="73"/>
      <c r="B8" s="80" t="str">
        <f>IFERROR(__xludf.DUMMYFUNCTION("""COMPUTED_VALUE"""),"Playoffs")</f>
        <v>Playoffs</v>
      </c>
      <c r="C8" s="103" t="str">
        <f>IFERROR(__xludf.DUMMYFUNCTION("""COMPUTED_VALUE"""),"Gorillas")</f>
        <v>Gorillas</v>
      </c>
      <c r="D8" s="103" t="str">
        <f>IFERROR(__xludf.DUMMYFUNCTION("""COMPUTED_VALUE"""),"Gargoyle")</f>
        <v>Gargoyle</v>
      </c>
      <c r="E8" s="103" t="str">
        <f>IFERROR(__xludf.DUMMYFUNCTION("""COMPUTED_VALUE"""),"Avalanche")</f>
        <v>Avalanche</v>
      </c>
      <c r="F8" s="103" t="str">
        <f>IFERROR(__xludf.DUMMYFUNCTION("""COMPUTED_VALUE"""),"Peppermint")</f>
        <v>Peppermint</v>
      </c>
      <c r="G8" s="81"/>
      <c r="H8" s="103" t="str">
        <f>IFERROR(__xludf.DUMMYFUNCTION("""COMPUTED_VALUE"""),"Sons of Ares")</f>
        <v>Sons of Ares</v>
      </c>
      <c r="I8" s="103" t="str">
        <f>IFERROR(__xludf.DUMMYFUNCTION("""COMPUTED_VALUE"""),"Singularity")</f>
        <v>Singularity</v>
      </c>
      <c r="J8" s="103" t="str">
        <f>IFERROR(__xludf.DUMMYFUNCTION("""COMPUTED_VALUE"""),"Street Rats")</f>
        <v>Street Rats</v>
      </c>
      <c r="K8" s="103" t="str">
        <f>IFERROR(__xludf.DUMMYFUNCTION("""COMPUTED_VALUE"""),"Navigators")</f>
        <v>Navigators</v>
      </c>
      <c r="L8" s="103"/>
      <c r="M8" s="103" t="str">
        <f>IFERROR(__xludf.DUMMYFUNCTION("""COMPUTED_VALUE"""),"Makos")</f>
        <v>Makos</v>
      </c>
      <c r="N8" s="103" t="str">
        <f>IFERROR(__xludf.DUMMYFUNCTION("""COMPUTED_VALUE"""),"Kirin")</f>
        <v>Kirin</v>
      </c>
      <c r="O8" s="103" t="str">
        <f>IFERROR(__xludf.DUMMYFUNCTION("""COMPUTED_VALUE"""),"Water")</f>
        <v>Water</v>
      </c>
      <c r="P8" s="103" t="str">
        <f>IFERROR(__xludf.DUMMYFUNCTION("""COMPUTED_VALUE"""),"Mosaic Maestros")</f>
        <v>Mosaic Maestros</v>
      </c>
      <c r="Q8" s="103"/>
      <c r="R8" s="103" t="str">
        <f>IFERROR(__xludf.DUMMYFUNCTION("""COMPUTED_VALUE"""),"Legati")</f>
        <v>Legati</v>
      </c>
      <c r="S8" s="103" t="str">
        <f>IFERROR(__xludf.DUMMYFUNCTION("""COMPUTED_VALUE"""),"Grizzly Bears")</f>
        <v>Grizzly Bears</v>
      </c>
      <c r="T8" s="103" t="str">
        <f>IFERROR(__xludf.DUMMYFUNCTION("""COMPUTED_VALUE"""),"Lycans")</f>
        <v>Lycans</v>
      </c>
      <c r="U8" s="81" t="str">
        <f>IFERROR(__xludf.DUMMYFUNCTION("""COMPUTED_VALUE"""),"Shadow Tails")</f>
        <v>Shadow Tails</v>
      </c>
      <c r="V8" s="80" t="str">
        <f>IFERROR(__xludf.DUMMYFUNCTION("""COMPUTED_VALUE"""),"Playoffs")</f>
        <v>Playoffs</v>
      </c>
      <c r="W8" s="73"/>
    </row>
    <row r="9">
      <c r="A9" s="140"/>
      <c r="B9" s="141" t="str">
        <f>IFERROR(__xludf.DUMMYFUNCTION("""COMPUTED_VALUE"""),"Preseason 1")</f>
        <v>Preseason 1</v>
      </c>
      <c r="C9" s="82" t="str">
        <f>IFERROR(__xludf.DUMMYFUNCTION("""COMPUTED_VALUE"""),"Gargoyle")</f>
        <v>Gargoyle</v>
      </c>
      <c r="D9" s="83" t="str">
        <f>IFERROR(__xludf.DUMMYFUNCTION("""COMPUTED_VALUE"""),"Gorillas")</f>
        <v>Gorillas</v>
      </c>
      <c r="E9" s="83" t="str">
        <f>IFERROR(__xludf.DUMMYFUNCTION("""COMPUTED_VALUE"""),"Peppermint")</f>
        <v>Peppermint</v>
      </c>
      <c r="F9" s="83" t="str">
        <f>IFERROR(__xludf.DUMMYFUNCTION("""COMPUTED_VALUE"""),"Avalanche")</f>
        <v>Avalanche</v>
      </c>
      <c r="G9" s="142"/>
      <c r="H9" s="83" t="str">
        <f>IFERROR(__xludf.DUMMYFUNCTION("""COMPUTED_VALUE"""),"Singularity")</f>
        <v>Singularity</v>
      </c>
      <c r="I9" s="83" t="str">
        <f>IFERROR(__xludf.DUMMYFUNCTION("""COMPUTED_VALUE"""),"Sons of Ares")</f>
        <v>Sons of Ares</v>
      </c>
      <c r="J9" s="83" t="str">
        <f>IFERROR(__xludf.DUMMYFUNCTION("""COMPUTED_VALUE"""),"Navigators")</f>
        <v>Navigators</v>
      </c>
      <c r="K9" s="83" t="str">
        <f>IFERROR(__xludf.DUMMYFUNCTION("""COMPUTED_VALUE"""),"Street Rats")</f>
        <v>Street Rats</v>
      </c>
      <c r="L9" s="142"/>
      <c r="M9" s="83" t="str">
        <f>IFERROR(__xludf.DUMMYFUNCTION("""COMPUTED_VALUE"""),"Kirin")</f>
        <v>Kirin</v>
      </c>
      <c r="N9" s="83" t="str">
        <f>IFERROR(__xludf.DUMMYFUNCTION("""COMPUTED_VALUE"""),"Makos")</f>
        <v>Makos</v>
      </c>
      <c r="O9" s="83" t="str">
        <f>IFERROR(__xludf.DUMMYFUNCTION("""COMPUTED_VALUE"""),"Mosaic Maestros")</f>
        <v>Mosaic Maestros</v>
      </c>
      <c r="P9" s="83" t="str">
        <f>IFERROR(__xludf.DUMMYFUNCTION("""COMPUTED_VALUE"""),"Water")</f>
        <v>Water</v>
      </c>
      <c r="Q9" s="142"/>
      <c r="R9" s="83" t="str">
        <f>IFERROR(__xludf.DUMMYFUNCTION("""COMPUTED_VALUE"""),"Grizzly Bears")</f>
        <v>Grizzly Bears</v>
      </c>
      <c r="S9" s="83" t="str">
        <f>IFERROR(__xludf.DUMMYFUNCTION("""COMPUTED_VALUE"""),"Legati")</f>
        <v>Legati</v>
      </c>
      <c r="T9" s="83" t="str">
        <f>IFERROR(__xludf.DUMMYFUNCTION("""COMPUTED_VALUE"""),"Shadow Tails")</f>
        <v>Shadow Tails</v>
      </c>
      <c r="U9" s="83" t="str">
        <f>IFERROR(__xludf.DUMMYFUNCTION("""COMPUTED_VALUE"""),"Lycans")</f>
        <v>Lycans</v>
      </c>
      <c r="V9" s="143">
        <f>IFERROR(__xludf.DUMMYFUNCTION("""COMPUTED_VALUE"""),45896.0)</f>
        <v>45896</v>
      </c>
      <c r="W9" s="84"/>
    </row>
    <row r="10">
      <c r="A10" s="140"/>
      <c r="B10" s="141" t="str">
        <f>IFERROR(__xludf.DUMMYFUNCTION("""COMPUTED_VALUE"""),"Preseason 2")</f>
        <v>Preseason 2</v>
      </c>
      <c r="C10" s="82" t="str">
        <f>IFERROR(__xludf.DUMMYFUNCTION("""COMPUTED_VALUE"""),"Lycans")</f>
        <v>Lycans</v>
      </c>
      <c r="D10" s="110" t="str">
        <f>IFERROR(__xludf.DUMMYFUNCTION("""COMPUTED_VALUE"""),"Shadow Tails")</f>
        <v>Shadow Tails</v>
      </c>
      <c r="E10" s="110" t="str">
        <f>IFERROR(__xludf.DUMMYFUNCTION("""COMPUTED_VALUE"""),"Legati")</f>
        <v>Legati</v>
      </c>
      <c r="F10" s="110" t="str">
        <f>IFERROR(__xludf.DUMMYFUNCTION("""COMPUTED_VALUE"""),"Grizzly Bears")</f>
        <v>Grizzly Bears</v>
      </c>
      <c r="G10" s="133"/>
      <c r="H10" s="111" t="str">
        <f>IFERROR(__xludf.DUMMYFUNCTION("""COMPUTED_VALUE"""),"Water")</f>
        <v>Water</v>
      </c>
      <c r="I10" s="110" t="str">
        <f>IFERROR(__xludf.DUMMYFUNCTION("""COMPUTED_VALUE"""),"Mosaic Maestros")</f>
        <v>Mosaic Maestros</v>
      </c>
      <c r="J10" s="110" t="str">
        <f>IFERROR(__xludf.DUMMYFUNCTION("""COMPUTED_VALUE"""),"Makos")</f>
        <v>Makos</v>
      </c>
      <c r="K10" s="110" t="str">
        <f>IFERROR(__xludf.DUMMYFUNCTION("""COMPUTED_VALUE"""),"Kirin")</f>
        <v>Kirin</v>
      </c>
      <c r="L10" s="133"/>
      <c r="M10" s="111" t="str">
        <f>IFERROR(__xludf.DUMMYFUNCTION("""COMPUTED_VALUE"""),"Street Rats")</f>
        <v>Street Rats</v>
      </c>
      <c r="N10" s="110" t="str">
        <f>IFERROR(__xludf.DUMMYFUNCTION("""COMPUTED_VALUE"""),"Navigators")</f>
        <v>Navigators</v>
      </c>
      <c r="O10" s="110" t="str">
        <f>IFERROR(__xludf.DUMMYFUNCTION("""COMPUTED_VALUE"""),"Sons of Ares")</f>
        <v>Sons of Ares</v>
      </c>
      <c r="P10" s="110" t="str">
        <f>IFERROR(__xludf.DUMMYFUNCTION("""COMPUTED_VALUE"""),"Singularity")</f>
        <v>Singularity</v>
      </c>
      <c r="Q10" s="133"/>
      <c r="R10" s="111" t="str">
        <f>IFERROR(__xludf.DUMMYFUNCTION("""COMPUTED_VALUE"""),"Avalanche")</f>
        <v>Avalanche</v>
      </c>
      <c r="S10" s="110" t="str">
        <f>IFERROR(__xludf.DUMMYFUNCTION("""COMPUTED_VALUE"""),"Peppermint")</f>
        <v>Peppermint</v>
      </c>
      <c r="T10" s="110" t="str">
        <f>IFERROR(__xludf.DUMMYFUNCTION("""COMPUTED_VALUE"""),"Gorillas")</f>
        <v>Gorillas</v>
      </c>
      <c r="U10" s="110" t="str">
        <f>IFERROR(__xludf.DUMMYFUNCTION("""COMPUTED_VALUE"""),"Gargoyle")</f>
        <v>Gargoyle</v>
      </c>
      <c r="V10" s="143">
        <f>IFERROR(__xludf.DUMMYFUNCTION("""COMPUTED_VALUE"""),45903.0)</f>
        <v>45903</v>
      </c>
      <c r="W10" s="84"/>
    </row>
    <row r="11">
      <c r="A11" s="140"/>
      <c r="B11" s="141" t="str">
        <f>IFERROR(__xludf.DUMMYFUNCTION("""COMPUTED_VALUE"""),"Preseason 3")</f>
        <v>Preseason 3</v>
      </c>
      <c r="C11" s="82" t="str">
        <f>IFERROR(__xludf.DUMMYFUNCTION("""COMPUTED_VALUE"""),"Folks")</f>
        <v>Folks</v>
      </c>
      <c r="D11" s="83" t="str">
        <f>IFERROR(__xludf.DUMMYFUNCTION("""COMPUTED_VALUE"""),"Blacksmiths")</f>
        <v>Blacksmiths</v>
      </c>
      <c r="E11" s="83" t="str">
        <f>IFERROR(__xludf.DUMMYFUNCTION("""COMPUTED_VALUE"""),"Supernova")</f>
        <v>Supernova</v>
      </c>
      <c r="F11" s="83" t="str">
        <f>IFERROR(__xludf.DUMMYFUNCTION("""COMPUTED_VALUE"""),"Berserkers")</f>
        <v>Berserkers</v>
      </c>
      <c r="G11" s="133"/>
      <c r="H11" s="82" t="str">
        <f>IFERROR(__xludf.DUMMYFUNCTION("""COMPUTED_VALUE"""),"Gouda Gangsters")</f>
        <v>Gouda Gangsters</v>
      </c>
      <c r="I11" s="83" t="str">
        <f>IFERROR(__xludf.DUMMYFUNCTION("""COMPUTED_VALUE"""),"White Collars")</f>
        <v>White Collars</v>
      </c>
      <c r="J11" s="83" t="str">
        <f>IFERROR(__xludf.DUMMYFUNCTION("""COMPUTED_VALUE"""),"Merciless Mob")</f>
        <v>Merciless Mob</v>
      </c>
      <c r="K11" s="83" t="str">
        <f>IFERROR(__xludf.DUMMYFUNCTION("""COMPUTED_VALUE"""),"Nighthawks")</f>
        <v>Nighthawks</v>
      </c>
      <c r="L11" s="133"/>
      <c r="M11" s="82" t="str">
        <f>IFERROR(__xludf.DUMMYFUNCTION("""COMPUTED_VALUE"""),"Giraffes")</f>
        <v>Giraffes</v>
      </c>
      <c r="N11" s="83" t="str">
        <f>IFERROR(__xludf.DUMMYFUNCTION("""COMPUTED_VALUE"""),"Giant Squids")</f>
        <v>Giant Squids</v>
      </c>
      <c r="O11" s="83" t="str">
        <f>IFERROR(__xludf.DUMMYFUNCTION("""COMPUTED_VALUE"""),"Fer-de-Lance")</f>
        <v>Fer-de-Lance</v>
      </c>
      <c r="P11" s="83" t="str">
        <f>IFERROR(__xludf.DUMMYFUNCTION("""COMPUTED_VALUE"""),"Mages")</f>
        <v>Mages</v>
      </c>
      <c r="Q11" s="133"/>
      <c r="R11" s="82" t="str">
        <f>IFERROR(__xludf.DUMMYFUNCTION("""COMPUTED_VALUE"""),"Banshees")</f>
        <v>Banshees</v>
      </c>
      <c r="S11" s="83" t="str">
        <f>IFERROR(__xludf.DUMMYFUNCTION("""COMPUTED_VALUE"""),"Cannoli")</f>
        <v>Cannoli</v>
      </c>
      <c r="T11" s="83" t="str">
        <f>IFERROR(__xludf.DUMMYFUNCTION("""COMPUTED_VALUE"""),"Dogfight")</f>
        <v>Dogfight</v>
      </c>
      <c r="U11" s="83" t="str">
        <f>IFERROR(__xludf.DUMMYFUNCTION("""COMPUTED_VALUE"""),"Dread")</f>
        <v>Dread</v>
      </c>
      <c r="V11" s="143">
        <f>IFERROR(__xludf.DUMMYFUNCTION("""COMPUTED_VALUE"""),45908.0)</f>
        <v>45908</v>
      </c>
      <c r="W11" s="84"/>
    </row>
    <row r="12">
      <c r="A12" s="73"/>
      <c r="B12" s="55" t="str">
        <f>IFERROR(__xludf.DUMMYFUNCTION("""COMPUTED_VALUE"""),"Match Day 1")</f>
        <v>Match Day 1</v>
      </c>
      <c r="C12" s="85" t="str">
        <f>IFERROR(__xludf.DUMMYFUNCTION("""COMPUTED_VALUE"""),"Singularity")</f>
        <v>Singularity</v>
      </c>
      <c r="D12" s="86" t="str">
        <f>IFERROR(__xludf.DUMMYFUNCTION("""COMPUTED_VALUE"""),"Sons of Ares")</f>
        <v>Sons of Ares</v>
      </c>
      <c r="E12" s="86" t="str">
        <f>IFERROR(__xludf.DUMMYFUNCTION("""COMPUTED_VALUE"""),"Navigators")</f>
        <v>Navigators</v>
      </c>
      <c r="F12" s="86" t="str">
        <f>IFERROR(__xludf.DUMMYFUNCTION("""COMPUTED_VALUE"""),"Street Rats")</f>
        <v>Street Rats</v>
      </c>
      <c r="G12" s="114"/>
      <c r="H12" s="86" t="str">
        <f>IFERROR(__xludf.DUMMYFUNCTION("""COMPUTED_VALUE"""),"Gargoyle")</f>
        <v>Gargoyle</v>
      </c>
      <c r="I12" s="86" t="str">
        <f>IFERROR(__xludf.DUMMYFUNCTION("""COMPUTED_VALUE"""),"Gorillas")</f>
        <v>Gorillas</v>
      </c>
      <c r="J12" s="86" t="str">
        <f>IFERROR(__xludf.DUMMYFUNCTION("""COMPUTED_VALUE"""),"Peppermint")</f>
        <v>Peppermint</v>
      </c>
      <c r="K12" s="86" t="str">
        <f>IFERROR(__xludf.DUMMYFUNCTION("""COMPUTED_VALUE"""),"Avalanche")</f>
        <v>Avalanche</v>
      </c>
      <c r="L12" s="114"/>
      <c r="M12" s="86" t="str">
        <f>IFERROR(__xludf.DUMMYFUNCTION("""COMPUTED_VALUE"""),"Grizzly Bears")</f>
        <v>Grizzly Bears</v>
      </c>
      <c r="N12" s="86" t="str">
        <f>IFERROR(__xludf.DUMMYFUNCTION("""COMPUTED_VALUE"""),"Legati")</f>
        <v>Legati</v>
      </c>
      <c r="O12" s="86" t="str">
        <f>IFERROR(__xludf.DUMMYFUNCTION("""COMPUTED_VALUE"""),"Shadow Tails")</f>
        <v>Shadow Tails</v>
      </c>
      <c r="P12" s="86" t="str">
        <f>IFERROR(__xludf.DUMMYFUNCTION("""COMPUTED_VALUE"""),"Lycans")</f>
        <v>Lycans</v>
      </c>
      <c r="Q12" s="114"/>
      <c r="R12" s="86" t="str">
        <f>IFERROR(__xludf.DUMMYFUNCTION("""COMPUTED_VALUE"""),"Kirin")</f>
        <v>Kirin</v>
      </c>
      <c r="S12" s="86" t="str">
        <f>IFERROR(__xludf.DUMMYFUNCTION("""COMPUTED_VALUE"""),"Makos")</f>
        <v>Makos</v>
      </c>
      <c r="T12" s="86" t="str">
        <f>IFERROR(__xludf.DUMMYFUNCTION("""COMPUTED_VALUE"""),"Mosaic Maestros")</f>
        <v>Mosaic Maestros</v>
      </c>
      <c r="U12" s="86" t="str">
        <f>IFERROR(__xludf.DUMMYFUNCTION("""COMPUTED_VALUE"""),"Water")</f>
        <v>Water</v>
      </c>
      <c r="V12" s="143">
        <f>IFERROR(__xludf.DUMMYFUNCTION("""COMPUTED_VALUE"""),45910.0)</f>
        <v>45910</v>
      </c>
      <c r="W12" s="84"/>
    </row>
    <row r="13">
      <c r="A13" s="73"/>
      <c r="B13" s="55" t="str">
        <f>IFERROR(__xludf.DUMMYFUNCTION("""COMPUTED_VALUE"""),"Match Day 2")</f>
        <v>Match Day 2</v>
      </c>
      <c r="C13" s="87" t="str">
        <f>IFERROR(__xludf.DUMMYFUNCTION("""COMPUTED_VALUE"""),"Legati")</f>
        <v>Legati</v>
      </c>
      <c r="D13" s="88" t="str">
        <f>IFERROR(__xludf.DUMMYFUNCTION("""COMPUTED_VALUE"""),"Grizzly Bears")</f>
        <v>Grizzly Bears</v>
      </c>
      <c r="E13" s="88" t="str">
        <f>IFERROR(__xludf.DUMMYFUNCTION("""COMPUTED_VALUE"""),"Lycans")</f>
        <v>Lycans</v>
      </c>
      <c r="F13" s="88" t="str">
        <f>IFERROR(__xludf.DUMMYFUNCTION("""COMPUTED_VALUE"""),"Shadow Tails")</f>
        <v>Shadow Tails</v>
      </c>
      <c r="G13" s="107"/>
      <c r="H13" s="88" t="str">
        <f>IFERROR(__xludf.DUMMYFUNCTION("""COMPUTED_VALUE"""),"Makos")</f>
        <v>Makos</v>
      </c>
      <c r="I13" s="88" t="str">
        <f>IFERROR(__xludf.DUMMYFUNCTION("""COMPUTED_VALUE"""),"Kirin")</f>
        <v>Kirin</v>
      </c>
      <c r="J13" s="88" t="str">
        <f>IFERROR(__xludf.DUMMYFUNCTION("""COMPUTED_VALUE"""),"Water")</f>
        <v>Water</v>
      </c>
      <c r="K13" s="88" t="str">
        <f>IFERROR(__xludf.DUMMYFUNCTION("""COMPUTED_VALUE"""),"Mosaic Maestros")</f>
        <v>Mosaic Maestros</v>
      </c>
      <c r="L13" s="107"/>
      <c r="M13" s="88" t="str">
        <f>IFERROR(__xludf.DUMMYFUNCTION("""COMPUTED_VALUE"""),"Sons of Ares")</f>
        <v>Sons of Ares</v>
      </c>
      <c r="N13" s="88" t="str">
        <f>IFERROR(__xludf.DUMMYFUNCTION("""COMPUTED_VALUE"""),"Singularity")</f>
        <v>Singularity</v>
      </c>
      <c r="O13" s="88" t="str">
        <f>IFERROR(__xludf.DUMMYFUNCTION("""COMPUTED_VALUE"""),"Street Rats")</f>
        <v>Street Rats</v>
      </c>
      <c r="P13" s="88" t="str">
        <f>IFERROR(__xludf.DUMMYFUNCTION("""COMPUTED_VALUE"""),"Navigators")</f>
        <v>Navigators</v>
      </c>
      <c r="Q13" s="107"/>
      <c r="R13" s="88" t="str">
        <f>IFERROR(__xludf.DUMMYFUNCTION("""COMPUTED_VALUE"""),"Gorillas")</f>
        <v>Gorillas</v>
      </c>
      <c r="S13" s="88" t="str">
        <f>IFERROR(__xludf.DUMMYFUNCTION("""COMPUTED_VALUE"""),"Gargoyle")</f>
        <v>Gargoyle</v>
      </c>
      <c r="T13" s="88" t="str">
        <f>IFERROR(__xludf.DUMMYFUNCTION("""COMPUTED_VALUE"""),"Avalanche")</f>
        <v>Avalanche</v>
      </c>
      <c r="U13" s="88" t="str">
        <f>IFERROR(__xludf.DUMMYFUNCTION("""COMPUTED_VALUE"""),"Peppermint")</f>
        <v>Peppermint</v>
      </c>
      <c r="V13" s="143">
        <f>IFERROR(__xludf.DUMMYFUNCTION("""COMPUTED_VALUE"""),45915.0)</f>
        <v>45915</v>
      </c>
      <c r="W13" s="73"/>
    </row>
    <row r="14">
      <c r="A14" s="73"/>
      <c r="B14" s="55" t="str">
        <f>IFERROR(__xludf.DUMMYFUNCTION("""COMPUTED_VALUE"""),"Match Day 3")</f>
        <v>Match Day 3</v>
      </c>
      <c r="C14" s="118" t="str">
        <f>IFERROR(__xludf.DUMMYFUNCTION("""COMPUTED_VALUE"""),"Avalanche")</f>
        <v>Avalanche</v>
      </c>
      <c r="D14" s="119" t="str">
        <f>IFERROR(__xludf.DUMMYFUNCTION("""COMPUTED_VALUE"""),"Peppermint")</f>
        <v>Peppermint</v>
      </c>
      <c r="E14" s="119" t="str">
        <f>IFERROR(__xludf.DUMMYFUNCTION("""COMPUTED_VALUE"""),"Gorillas")</f>
        <v>Gorillas</v>
      </c>
      <c r="F14" s="119" t="str">
        <f>IFERROR(__xludf.DUMMYFUNCTION("""COMPUTED_VALUE"""),"Gargoyle")</f>
        <v>Gargoyle</v>
      </c>
      <c r="G14" s="107"/>
      <c r="H14" s="119" t="str">
        <f>IFERROR(__xludf.DUMMYFUNCTION("""COMPUTED_VALUE"""),"Street Rats")</f>
        <v>Street Rats</v>
      </c>
      <c r="I14" s="119" t="str">
        <f>IFERROR(__xludf.DUMMYFUNCTION("""COMPUTED_VALUE"""),"Navigators")</f>
        <v>Navigators</v>
      </c>
      <c r="J14" s="119" t="str">
        <f>IFERROR(__xludf.DUMMYFUNCTION("""COMPUTED_VALUE"""),"Sons of Ares")</f>
        <v>Sons of Ares</v>
      </c>
      <c r="K14" s="119" t="str">
        <f>IFERROR(__xludf.DUMMYFUNCTION("""COMPUTED_VALUE"""),"Singularity")</f>
        <v>Singularity</v>
      </c>
      <c r="L14" s="107"/>
      <c r="M14" s="119" t="str">
        <f>IFERROR(__xludf.DUMMYFUNCTION("""COMPUTED_VALUE"""),"Water")</f>
        <v>Water</v>
      </c>
      <c r="N14" s="119" t="str">
        <f>IFERROR(__xludf.DUMMYFUNCTION("""COMPUTED_VALUE"""),"Mosaic Maestros")</f>
        <v>Mosaic Maestros</v>
      </c>
      <c r="O14" s="119" t="str">
        <f>IFERROR(__xludf.DUMMYFUNCTION("""COMPUTED_VALUE"""),"Makos")</f>
        <v>Makos</v>
      </c>
      <c r="P14" s="119" t="str">
        <f>IFERROR(__xludf.DUMMYFUNCTION("""COMPUTED_VALUE"""),"Kirin")</f>
        <v>Kirin</v>
      </c>
      <c r="Q14" s="107"/>
      <c r="R14" s="119" t="str">
        <f>IFERROR(__xludf.DUMMYFUNCTION("""COMPUTED_VALUE"""),"Lycans")</f>
        <v>Lycans</v>
      </c>
      <c r="S14" s="119" t="str">
        <f>IFERROR(__xludf.DUMMYFUNCTION("""COMPUTED_VALUE"""),"Shadow Tails")</f>
        <v>Shadow Tails</v>
      </c>
      <c r="T14" s="119" t="str">
        <f>IFERROR(__xludf.DUMMYFUNCTION("""COMPUTED_VALUE"""),"Legati")</f>
        <v>Legati</v>
      </c>
      <c r="U14" s="119" t="str">
        <f>IFERROR(__xludf.DUMMYFUNCTION("""COMPUTED_VALUE"""),"Grizzly Bears")</f>
        <v>Grizzly Bears</v>
      </c>
      <c r="V14" s="143">
        <f>IFERROR(__xludf.DUMMYFUNCTION("""COMPUTED_VALUE"""),45917.0)</f>
        <v>45917</v>
      </c>
      <c r="W14" s="73"/>
    </row>
    <row r="15">
      <c r="A15" s="73"/>
      <c r="B15" s="55" t="str">
        <f>IFERROR(__xludf.DUMMYFUNCTION("""COMPUTED_VALUE"""),"Match Day 4")</f>
        <v>Match Day 4</v>
      </c>
      <c r="C15" s="118" t="str">
        <f>IFERROR(__xludf.DUMMYFUNCTION("""COMPUTED_VALUE"""),"Gargoyle")</f>
        <v>Gargoyle</v>
      </c>
      <c r="D15" s="119" t="str">
        <f>IFERROR(__xludf.DUMMYFUNCTION("""COMPUTED_VALUE"""),"Gorillas")</f>
        <v>Gorillas</v>
      </c>
      <c r="E15" s="119" t="str">
        <f>IFERROR(__xludf.DUMMYFUNCTION("""COMPUTED_VALUE"""),"Peppermint")</f>
        <v>Peppermint</v>
      </c>
      <c r="F15" s="119" t="str">
        <f>IFERROR(__xludf.DUMMYFUNCTION("""COMPUTED_VALUE"""),"Avalanche")</f>
        <v>Avalanche</v>
      </c>
      <c r="G15" s="107"/>
      <c r="H15" s="119" t="str">
        <f>IFERROR(__xludf.DUMMYFUNCTION("""COMPUTED_VALUE"""),"Singularity")</f>
        <v>Singularity</v>
      </c>
      <c r="I15" s="119" t="str">
        <f>IFERROR(__xludf.DUMMYFUNCTION("""COMPUTED_VALUE"""),"Sons of Ares")</f>
        <v>Sons of Ares</v>
      </c>
      <c r="J15" s="119" t="str">
        <f>IFERROR(__xludf.DUMMYFUNCTION("""COMPUTED_VALUE"""),"Navigators")</f>
        <v>Navigators</v>
      </c>
      <c r="K15" s="119" t="str">
        <f>IFERROR(__xludf.DUMMYFUNCTION("""COMPUTED_VALUE"""),"Street Rats")</f>
        <v>Street Rats</v>
      </c>
      <c r="L15" s="107"/>
      <c r="M15" s="119" t="str">
        <f>IFERROR(__xludf.DUMMYFUNCTION("""COMPUTED_VALUE"""),"Kirin")</f>
        <v>Kirin</v>
      </c>
      <c r="N15" s="119" t="str">
        <f>IFERROR(__xludf.DUMMYFUNCTION("""COMPUTED_VALUE"""),"Makos")</f>
        <v>Makos</v>
      </c>
      <c r="O15" s="119" t="str">
        <f>IFERROR(__xludf.DUMMYFUNCTION("""COMPUTED_VALUE"""),"Mosaic Maestros")</f>
        <v>Mosaic Maestros</v>
      </c>
      <c r="P15" s="119" t="str">
        <f>IFERROR(__xludf.DUMMYFUNCTION("""COMPUTED_VALUE"""),"Water")</f>
        <v>Water</v>
      </c>
      <c r="Q15" s="107"/>
      <c r="R15" s="119" t="str">
        <f>IFERROR(__xludf.DUMMYFUNCTION("""COMPUTED_VALUE"""),"Grizzly Bears")</f>
        <v>Grizzly Bears</v>
      </c>
      <c r="S15" s="119" t="str">
        <f>IFERROR(__xludf.DUMMYFUNCTION("""COMPUTED_VALUE"""),"Legati")</f>
        <v>Legati</v>
      </c>
      <c r="T15" s="119" t="str">
        <f>IFERROR(__xludf.DUMMYFUNCTION("""COMPUTED_VALUE"""),"Shadow Tails")</f>
        <v>Shadow Tails</v>
      </c>
      <c r="U15" s="119" t="str">
        <f>IFERROR(__xludf.DUMMYFUNCTION("""COMPUTED_VALUE"""),"Lycans")</f>
        <v>Lycans</v>
      </c>
      <c r="V15" s="143">
        <f>IFERROR(__xludf.DUMMYFUNCTION("""COMPUTED_VALUE"""),45922.0)</f>
        <v>45922</v>
      </c>
      <c r="W15" s="73"/>
    </row>
    <row r="16">
      <c r="A16" s="73"/>
      <c r="B16" s="55" t="str">
        <f>IFERROR(__xludf.DUMMYFUNCTION("""COMPUTED_VALUE"""),"Match Day 5")</f>
        <v>Match Day 5</v>
      </c>
      <c r="C16" s="118" t="str">
        <f>IFERROR(__xludf.DUMMYFUNCTION("""COMPUTED_VALUE"""),"Peppermint")</f>
        <v>Peppermint</v>
      </c>
      <c r="D16" s="119" t="str">
        <f>IFERROR(__xludf.DUMMYFUNCTION("""COMPUTED_VALUE"""),"Avalanche")</f>
        <v>Avalanche</v>
      </c>
      <c r="E16" s="119" t="str">
        <f>IFERROR(__xludf.DUMMYFUNCTION("""COMPUTED_VALUE"""),"Gargoyle")</f>
        <v>Gargoyle</v>
      </c>
      <c r="F16" s="119" t="str">
        <f>IFERROR(__xludf.DUMMYFUNCTION("""COMPUTED_VALUE"""),"Gorillas")</f>
        <v>Gorillas</v>
      </c>
      <c r="G16" s="107"/>
      <c r="H16" s="119" t="str">
        <f>IFERROR(__xludf.DUMMYFUNCTION("""COMPUTED_VALUE"""),"Navigators")</f>
        <v>Navigators</v>
      </c>
      <c r="I16" s="119" t="str">
        <f>IFERROR(__xludf.DUMMYFUNCTION("""COMPUTED_VALUE"""),"Street Rats")</f>
        <v>Street Rats</v>
      </c>
      <c r="J16" s="119" t="str">
        <f>IFERROR(__xludf.DUMMYFUNCTION("""COMPUTED_VALUE"""),"Singularity")</f>
        <v>Singularity</v>
      </c>
      <c r="K16" s="119" t="str">
        <f>IFERROR(__xludf.DUMMYFUNCTION("""COMPUTED_VALUE"""),"Sons of Ares")</f>
        <v>Sons of Ares</v>
      </c>
      <c r="L16" s="107"/>
      <c r="M16" s="119" t="str">
        <f>IFERROR(__xludf.DUMMYFUNCTION("""COMPUTED_VALUE"""),"Mosaic Maestros")</f>
        <v>Mosaic Maestros</v>
      </c>
      <c r="N16" s="119" t="str">
        <f>IFERROR(__xludf.DUMMYFUNCTION("""COMPUTED_VALUE"""),"Water")</f>
        <v>Water</v>
      </c>
      <c r="O16" s="119" t="str">
        <f>IFERROR(__xludf.DUMMYFUNCTION("""COMPUTED_VALUE"""),"Kirin")</f>
        <v>Kirin</v>
      </c>
      <c r="P16" s="119" t="str">
        <f>IFERROR(__xludf.DUMMYFUNCTION("""COMPUTED_VALUE"""),"Makos")</f>
        <v>Makos</v>
      </c>
      <c r="Q16" s="107"/>
      <c r="R16" s="119" t="str">
        <f>IFERROR(__xludf.DUMMYFUNCTION("""COMPUTED_VALUE"""),"Shadow Tails")</f>
        <v>Shadow Tails</v>
      </c>
      <c r="S16" s="119" t="str">
        <f>IFERROR(__xludf.DUMMYFUNCTION("""COMPUTED_VALUE"""),"Lycans")</f>
        <v>Lycans</v>
      </c>
      <c r="T16" s="119" t="str">
        <f>IFERROR(__xludf.DUMMYFUNCTION("""COMPUTED_VALUE"""),"Grizzly Bears")</f>
        <v>Grizzly Bears</v>
      </c>
      <c r="U16" s="119" t="str">
        <f>IFERROR(__xludf.DUMMYFUNCTION("""COMPUTED_VALUE"""),"Legati")</f>
        <v>Legati</v>
      </c>
      <c r="V16" s="143">
        <f>IFERROR(__xludf.DUMMYFUNCTION("""COMPUTED_VALUE"""),45924.0)</f>
        <v>45924</v>
      </c>
      <c r="W16" s="73"/>
    </row>
    <row r="17">
      <c r="A17" s="73"/>
      <c r="B17" s="55" t="str">
        <f>IFERROR(__xludf.DUMMYFUNCTION("""COMPUTED_VALUE"""),"Match Day 6")</f>
        <v>Match Day 6</v>
      </c>
      <c r="C17" s="121" t="str">
        <f>IFERROR(__xludf.DUMMYFUNCTION("""COMPUTED_VALUE"""),"White Collars")</f>
        <v>White Collars</v>
      </c>
      <c r="D17" s="122" t="str">
        <f>IFERROR(__xludf.DUMMYFUNCTION("""COMPUTED_VALUE"""),"Gouda Gangsters")</f>
        <v>Gouda Gangsters</v>
      </c>
      <c r="E17" s="122" t="str">
        <f>IFERROR(__xludf.DUMMYFUNCTION("""COMPUTED_VALUE"""),"Nighthawks")</f>
        <v>Nighthawks</v>
      </c>
      <c r="F17" s="122" t="str">
        <f>IFERROR(__xludf.DUMMYFUNCTION("""COMPUTED_VALUE"""),"Merciless Mob")</f>
        <v>Merciless Mob</v>
      </c>
      <c r="G17" s="107"/>
      <c r="H17" s="122" t="str">
        <f>IFERROR(__xludf.DUMMYFUNCTION("""COMPUTED_VALUE"""),"Blacksmiths")</f>
        <v>Blacksmiths</v>
      </c>
      <c r="I17" s="122" t="str">
        <f>IFERROR(__xludf.DUMMYFUNCTION("""COMPUTED_VALUE"""),"Folks")</f>
        <v>Folks</v>
      </c>
      <c r="J17" s="122" t="str">
        <f>IFERROR(__xludf.DUMMYFUNCTION("""COMPUTED_VALUE"""),"Berserkers")</f>
        <v>Berserkers</v>
      </c>
      <c r="K17" s="122" t="str">
        <f>IFERROR(__xludf.DUMMYFUNCTION("""COMPUTED_VALUE"""),"Supernova")</f>
        <v>Supernova</v>
      </c>
      <c r="L17" s="107"/>
      <c r="M17" s="122" t="str">
        <f>IFERROR(__xludf.DUMMYFUNCTION("""COMPUTED_VALUE"""),"Cannoli")</f>
        <v>Cannoli</v>
      </c>
      <c r="N17" s="122" t="str">
        <f>IFERROR(__xludf.DUMMYFUNCTION("""COMPUTED_VALUE"""),"Banshees")</f>
        <v>Banshees</v>
      </c>
      <c r="O17" s="122" t="str">
        <f>IFERROR(__xludf.DUMMYFUNCTION("""COMPUTED_VALUE"""),"Dread")</f>
        <v>Dread</v>
      </c>
      <c r="P17" s="122" t="str">
        <f>IFERROR(__xludf.DUMMYFUNCTION("""COMPUTED_VALUE"""),"Dogfight")</f>
        <v>Dogfight</v>
      </c>
      <c r="Q17" s="107"/>
      <c r="R17" s="122" t="str">
        <f>IFERROR(__xludf.DUMMYFUNCTION("""COMPUTED_VALUE"""),"Giant Squids")</f>
        <v>Giant Squids</v>
      </c>
      <c r="S17" s="122" t="str">
        <f>IFERROR(__xludf.DUMMYFUNCTION("""COMPUTED_VALUE"""),"Giraffes")</f>
        <v>Giraffes</v>
      </c>
      <c r="T17" s="122" t="str">
        <f>IFERROR(__xludf.DUMMYFUNCTION("""COMPUTED_VALUE"""),"Mages")</f>
        <v>Mages</v>
      </c>
      <c r="U17" s="122" t="str">
        <f>IFERROR(__xludf.DUMMYFUNCTION("""COMPUTED_VALUE"""),"Fer-de-Lance")</f>
        <v>Fer-de-Lance</v>
      </c>
      <c r="V17" s="143">
        <f>IFERROR(__xludf.DUMMYFUNCTION("""COMPUTED_VALUE"""),45929.0)</f>
        <v>45929</v>
      </c>
      <c r="W17" s="73"/>
    </row>
    <row r="18">
      <c r="A18" s="73"/>
      <c r="B18" s="55" t="str">
        <f>IFERROR(__xludf.DUMMYFUNCTION("""COMPUTED_VALUE"""),"Match Day 7")</f>
        <v>Match Day 7</v>
      </c>
      <c r="C18" s="121" t="str">
        <f>IFERROR(__xludf.DUMMYFUNCTION("""COMPUTED_VALUE"""),"Gouda Gangsters")</f>
        <v>Gouda Gangsters</v>
      </c>
      <c r="D18" s="122" t="str">
        <f>IFERROR(__xludf.DUMMYFUNCTION("""COMPUTED_VALUE"""),"White Collars")</f>
        <v>White Collars</v>
      </c>
      <c r="E18" s="122" t="str">
        <f>IFERROR(__xludf.DUMMYFUNCTION("""COMPUTED_VALUE"""),"Merciless Mob")</f>
        <v>Merciless Mob</v>
      </c>
      <c r="F18" s="122" t="str">
        <f>IFERROR(__xludf.DUMMYFUNCTION("""COMPUTED_VALUE"""),"Nighthawks")</f>
        <v>Nighthawks</v>
      </c>
      <c r="G18" s="107"/>
      <c r="H18" s="122" t="str">
        <f>IFERROR(__xludf.DUMMYFUNCTION("""COMPUTED_VALUE"""),"Folks")</f>
        <v>Folks</v>
      </c>
      <c r="I18" s="122" t="str">
        <f>IFERROR(__xludf.DUMMYFUNCTION("""COMPUTED_VALUE"""),"Blacksmiths")</f>
        <v>Blacksmiths</v>
      </c>
      <c r="J18" s="122" t="str">
        <f>IFERROR(__xludf.DUMMYFUNCTION("""COMPUTED_VALUE"""),"Supernova")</f>
        <v>Supernova</v>
      </c>
      <c r="K18" s="122" t="str">
        <f>IFERROR(__xludf.DUMMYFUNCTION("""COMPUTED_VALUE"""),"Berserkers")</f>
        <v>Berserkers</v>
      </c>
      <c r="L18" s="107"/>
      <c r="M18" s="122" t="str">
        <f>IFERROR(__xludf.DUMMYFUNCTION("""COMPUTED_VALUE"""),"Banshees")</f>
        <v>Banshees</v>
      </c>
      <c r="N18" s="122" t="str">
        <f>IFERROR(__xludf.DUMMYFUNCTION("""COMPUTED_VALUE"""),"Cannoli")</f>
        <v>Cannoli</v>
      </c>
      <c r="O18" s="122" t="str">
        <f>IFERROR(__xludf.DUMMYFUNCTION("""COMPUTED_VALUE"""),"Dogfight")</f>
        <v>Dogfight</v>
      </c>
      <c r="P18" s="122" t="str">
        <f>IFERROR(__xludf.DUMMYFUNCTION("""COMPUTED_VALUE"""),"Dread")</f>
        <v>Dread</v>
      </c>
      <c r="Q18" s="107"/>
      <c r="R18" s="122" t="str">
        <f>IFERROR(__xludf.DUMMYFUNCTION("""COMPUTED_VALUE"""),"Giraffes")</f>
        <v>Giraffes</v>
      </c>
      <c r="S18" s="122" t="str">
        <f>IFERROR(__xludf.DUMMYFUNCTION("""COMPUTED_VALUE"""),"Giant Squids")</f>
        <v>Giant Squids</v>
      </c>
      <c r="T18" s="122" t="str">
        <f>IFERROR(__xludf.DUMMYFUNCTION("""COMPUTED_VALUE"""),"Fer-de-Lance")</f>
        <v>Fer-de-Lance</v>
      </c>
      <c r="U18" s="122" t="str">
        <f>IFERROR(__xludf.DUMMYFUNCTION("""COMPUTED_VALUE"""),"Mages")</f>
        <v>Mages</v>
      </c>
      <c r="V18" s="143">
        <f>IFERROR(__xludf.DUMMYFUNCTION("""COMPUTED_VALUE"""),45931.0)</f>
        <v>45931</v>
      </c>
      <c r="W18" s="73"/>
    </row>
    <row r="19">
      <c r="A19" s="73"/>
      <c r="B19" s="55" t="str">
        <f>IFERROR(__xludf.DUMMYFUNCTION("""COMPUTED_VALUE"""),"Match Day 8")</f>
        <v>Match Day 8</v>
      </c>
      <c r="C19" s="121" t="str">
        <f>IFERROR(__xludf.DUMMYFUNCTION("""COMPUTED_VALUE"""),"Merciless Mob")</f>
        <v>Merciless Mob</v>
      </c>
      <c r="D19" s="122" t="str">
        <f>IFERROR(__xludf.DUMMYFUNCTION("""COMPUTED_VALUE"""),"Nighthawks")</f>
        <v>Nighthawks</v>
      </c>
      <c r="E19" s="122" t="str">
        <f>IFERROR(__xludf.DUMMYFUNCTION("""COMPUTED_VALUE"""),"Gouda Gangsters")</f>
        <v>Gouda Gangsters</v>
      </c>
      <c r="F19" s="122" t="str">
        <f>IFERROR(__xludf.DUMMYFUNCTION("""COMPUTED_VALUE"""),"White Collars")</f>
        <v>White Collars</v>
      </c>
      <c r="G19" s="107"/>
      <c r="H19" s="122" t="str">
        <f>IFERROR(__xludf.DUMMYFUNCTION("""COMPUTED_VALUE"""),"Supernova")</f>
        <v>Supernova</v>
      </c>
      <c r="I19" s="122" t="str">
        <f>IFERROR(__xludf.DUMMYFUNCTION("""COMPUTED_VALUE"""),"Berserkers")</f>
        <v>Berserkers</v>
      </c>
      <c r="J19" s="122" t="str">
        <f>IFERROR(__xludf.DUMMYFUNCTION("""COMPUTED_VALUE"""),"Folks")</f>
        <v>Folks</v>
      </c>
      <c r="K19" s="122" t="str">
        <f>IFERROR(__xludf.DUMMYFUNCTION("""COMPUTED_VALUE"""),"Blacksmiths")</f>
        <v>Blacksmiths</v>
      </c>
      <c r="L19" s="107"/>
      <c r="M19" s="122" t="str">
        <f>IFERROR(__xludf.DUMMYFUNCTION("""COMPUTED_VALUE"""),"Dogfight")</f>
        <v>Dogfight</v>
      </c>
      <c r="N19" s="122" t="str">
        <f>IFERROR(__xludf.DUMMYFUNCTION("""COMPUTED_VALUE"""),"Dread")</f>
        <v>Dread</v>
      </c>
      <c r="O19" s="122" t="str">
        <f>IFERROR(__xludf.DUMMYFUNCTION("""COMPUTED_VALUE"""),"Banshees")</f>
        <v>Banshees</v>
      </c>
      <c r="P19" s="122" t="str">
        <f>IFERROR(__xludf.DUMMYFUNCTION("""COMPUTED_VALUE"""),"Cannoli")</f>
        <v>Cannoli</v>
      </c>
      <c r="Q19" s="107"/>
      <c r="R19" s="122" t="str">
        <f>IFERROR(__xludf.DUMMYFUNCTION("""COMPUTED_VALUE"""),"Fer-de-Lance")</f>
        <v>Fer-de-Lance</v>
      </c>
      <c r="S19" s="122" t="str">
        <f>IFERROR(__xludf.DUMMYFUNCTION("""COMPUTED_VALUE"""),"Mages")</f>
        <v>Mages</v>
      </c>
      <c r="T19" s="122" t="str">
        <f>IFERROR(__xludf.DUMMYFUNCTION("""COMPUTED_VALUE"""),"Giraffes")</f>
        <v>Giraffes</v>
      </c>
      <c r="U19" s="122" t="str">
        <f>IFERROR(__xludf.DUMMYFUNCTION("""COMPUTED_VALUE"""),"Giant Squids")</f>
        <v>Giant Squids</v>
      </c>
      <c r="V19" s="143">
        <f>IFERROR(__xludf.DUMMYFUNCTION("""COMPUTED_VALUE"""),45936.0)</f>
        <v>45936</v>
      </c>
      <c r="W19" s="73"/>
    </row>
    <row r="20">
      <c r="A20" s="73"/>
      <c r="B20" s="67" t="str">
        <f>IFERROR(__xludf.DUMMYFUNCTION("""COMPUTED_VALUE"""),"Match Day 9")</f>
        <v>Match Day 9</v>
      </c>
      <c r="C20" s="121" t="str">
        <f>IFERROR(__xludf.DUMMYFUNCTION("""COMPUTED_VALUE"""),"Nighthawks")</f>
        <v>Nighthawks</v>
      </c>
      <c r="D20" s="122" t="str">
        <f>IFERROR(__xludf.DUMMYFUNCTION("""COMPUTED_VALUE"""),"Merciless Mob")</f>
        <v>Merciless Mob</v>
      </c>
      <c r="E20" s="122" t="str">
        <f>IFERROR(__xludf.DUMMYFUNCTION("""COMPUTED_VALUE"""),"White Collars")</f>
        <v>White Collars</v>
      </c>
      <c r="F20" s="122" t="str">
        <f>IFERROR(__xludf.DUMMYFUNCTION("""COMPUTED_VALUE"""),"Gouda Gangsters")</f>
        <v>Gouda Gangsters</v>
      </c>
      <c r="G20" s="107"/>
      <c r="H20" s="122" t="str">
        <f>IFERROR(__xludf.DUMMYFUNCTION("""COMPUTED_VALUE"""),"Berserkers")</f>
        <v>Berserkers</v>
      </c>
      <c r="I20" s="122" t="str">
        <f>IFERROR(__xludf.DUMMYFUNCTION("""COMPUTED_VALUE"""),"Supernova")</f>
        <v>Supernova</v>
      </c>
      <c r="J20" s="122" t="str">
        <f>IFERROR(__xludf.DUMMYFUNCTION("""COMPUTED_VALUE"""),"Blacksmiths")</f>
        <v>Blacksmiths</v>
      </c>
      <c r="K20" s="122" t="str">
        <f>IFERROR(__xludf.DUMMYFUNCTION("""COMPUTED_VALUE"""),"Folks")</f>
        <v>Folks</v>
      </c>
      <c r="L20" s="107"/>
      <c r="M20" s="122" t="str">
        <f>IFERROR(__xludf.DUMMYFUNCTION("""COMPUTED_VALUE"""),"Dread")</f>
        <v>Dread</v>
      </c>
      <c r="N20" s="122" t="str">
        <f>IFERROR(__xludf.DUMMYFUNCTION("""COMPUTED_VALUE"""),"Dogfight")</f>
        <v>Dogfight</v>
      </c>
      <c r="O20" s="122" t="str">
        <f>IFERROR(__xludf.DUMMYFUNCTION("""COMPUTED_VALUE"""),"Cannoli")</f>
        <v>Cannoli</v>
      </c>
      <c r="P20" s="122" t="str">
        <f>IFERROR(__xludf.DUMMYFUNCTION("""COMPUTED_VALUE"""),"Banshees")</f>
        <v>Banshees</v>
      </c>
      <c r="Q20" s="107"/>
      <c r="R20" s="122" t="str">
        <f>IFERROR(__xludf.DUMMYFUNCTION("""COMPUTED_VALUE"""),"Mages")</f>
        <v>Mages</v>
      </c>
      <c r="S20" s="122" t="str">
        <f>IFERROR(__xludf.DUMMYFUNCTION("""COMPUTED_VALUE"""),"Fer-de-Lance")</f>
        <v>Fer-de-Lance</v>
      </c>
      <c r="T20" s="122" t="str">
        <f>IFERROR(__xludf.DUMMYFUNCTION("""COMPUTED_VALUE"""),"Giant Squids")</f>
        <v>Giant Squids</v>
      </c>
      <c r="U20" s="122" t="str">
        <f>IFERROR(__xludf.DUMMYFUNCTION("""COMPUTED_VALUE"""),"Giraffes")</f>
        <v>Giraffes</v>
      </c>
      <c r="V20" s="143">
        <f>IFERROR(__xludf.DUMMYFUNCTION("""COMPUTED_VALUE"""),45938.0)</f>
        <v>45938</v>
      </c>
      <c r="W20" s="73"/>
    </row>
    <row r="21">
      <c r="A21" s="73"/>
      <c r="B21" s="55" t="str">
        <f>IFERROR(__xludf.DUMMYFUNCTION("""COMPUTED_VALUE"""),"Match Day 10")</f>
        <v>Match Day 10</v>
      </c>
      <c r="C21" s="87" t="str">
        <f>IFERROR(__xludf.DUMMYFUNCTION("""COMPUTED_VALUE"""),"Makos")</f>
        <v>Makos</v>
      </c>
      <c r="D21" s="88" t="str">
        <f>IFERROR(__xludf.DUMMYFUNCTION("""COMPUTED_VALUE"""),"Kirin")</f>
        <v>Kirin</v>
      </c>
      <c r="E21" s="88" t="str">
        <f>IFERROR(__xludf.DUMMYFUNCTION("""COMPUTED_VALUE"""),"Water")</f>
        <v>Water</v>
      </c>
      <c r="F21" s="88" t="str">
        <f>IFERROR(__xludf.DUMMYFUNCTION("""COMPUTED_VALUE"""),"Mosaic Maestros")</f>
        <v>Mosaic Maestros</v>
      </c>
      <c r="G21" s="107"/>
      <c r="H21" s="88" t="str">
        <f>IFERROR(__xludf.DUMMYFUNCTION("""COMPUTED_VALUE"""),"Legati")</f>
        <v>Legati</v>
      </c>
      <c r="I21" s="88" t="str">
        <f>IFERROR(__xludf.DUMMYFUNCTION("""COMPUTED_VALUE"""),"Grizzly Bears")</f>
        <v>Grizzly Bears</v>
      </c>
      <c r="J21" s="88" t="str">
        <f>IFERROR(__xludf.DUMMYFUNCTION("""COMPUTED_VALUE"""),"Lycans")</f>
        <v>Lycans</v>
      </c>
      <c r="K21" s="88" t="str">
        <f>IFERROR(__xludf.DUMMYFUNCTION("""COMPUTED_VALUE"""),"Shadow Tails")</f>
        <v>Shadow Tails</v>
      </c>
      <c r="L21" s="107"/>
      <c r="M21" s="88" t="str">
        <f>IFERROR(__xludf.DUMMYFUNCTION("""COMPUTED_VALUE"""),"Gorillas")</f>
        <v>Gorillas</v>
      </c>
      <c r="N21" s="88" t="str">
        <f>IFERROR(__xludf.DUMMYFUNCTION("""COMPUTED_VALUE"""),"Gargoyle")</f>
        <v>Gargoyle</v>
      </c>
      <c r="O21" s="88" t="str">
        <f>IFERROR(__xludf.DUMMYFUNCTION("""COMPUTED_VALUE"""),"Avalanche")</f>
        <v>Avalanche</v>
      </c>
      <c r="P21" s="88" t="str">
        <f>IFERROR(__xludf.DUMMYFUNCTION("""COMPUTED_VALUE"""),"Peppermint")</f>
        <v>Peppermint</v>
      </c>
      <c r="Q21" s="107"/>
      <c r="R21" s="88" t="str">
        <f>IFERROR(__xludf.DUMMYFUNCTION("""COMPUTED_VALUE"""),"Sons of Ares")</f>
        <v>Sons of Ares</v>
      </c>
      <c r="S21" s="88" t="str">
        <f>IFERROR(__xludf.DUMMYFUNCTION("""COMPUTED_VALUE"""),"Singularity")</f>
        <v>Singularity</v>
      </c>
      <c r="T21" s="88" t="str">
        <f>IFERROR(__xludf.DUMMYFUNCTION("""COMPUTED_VALUE"""),"Street Rats")</f>
        <v>Street Rats</v>
      </c>
      <c r="U21" s="88" t="str">
        <f>IFERROR(__xludf.DUMMYFUNCTION("""COMPUTED_VALUE"""),"Navigators")</f>
        <v>Navigators</v>
      </c>
      <c r="V21" s="143">
        <f>IFERROR(__xludf.DUMMYFUNCTION("""COMPUTED_VALUE"""),45945.0)</f>
        <v>45945</v>
      </c>
      <c r="W21" s="73"/>
    </row>
    <row r="22">
      <c r="A22" s="73"/>
      <c r="B22" s="55" t="str">
        <f>IFERROR(__xludf.DUMMYFUNCTION("""COMPUTED_VALUE"""),"Match Day 11")</f>
        <v>Match Day 11</v>
      </c>
      <c r="C22" s="87" t="str">
        <f>IFERROR(__xludf.DUMMYFUNCTION("""COMPUTED_VALUE"""),"Kirin")</f>
        <v>Kirin</v>
      </c>
      <c r="D22" s="88" t="str">
        <f>IFERROR(__xludf.DUMMYFUNCTION("""COMPUTED_VALUE"""),"Makos")</f>
        <v>Makos</v>
      </c>
      <c r="E22" s="88" t="str">
        <f>IFERROR(__xludf.DUMMYFUNCTION("""COMPUTED_VALUE"""),"Mosaic Maestros")</f>
        <v>Mosaic Maestros</v>
      </c>
      <c r="F22" s="88" t="str">
        <f>IFERROR(__xludf.DUMMYFUNCTION("""COMPUTED_VALUE"""),"Water")</f>
        <v>Water</v>
      </c>
      <c r="G22" s="107"/>
      <c r="H22" s="88" t="str">
        <f>IFERROR(__xludf.DUMMYFUNCTION("""COMPUTED_VALUE"""),"Grizzly Bears")</f>
        <v>Grizzly Bears</v>
      </c>
      <c r="I22" s="88" t="str">
        <f>IFERROR(__xludf.DUMMYFUNCTION("""COMPUTED_VALUE"""),"Legati")</f>
        <v>Legati</v>
      </c>
      <c r="J22" s="88" t="str">
        <f>IFERROR(__xludf.DUMMYFUNCTION("""COMPUTED_VALUE"""),"Shadow Tails")</f>
        <v>Shadow Tails</v>
      </c>
      <c r="K22" s="88" t="str">
        <f>IFERROR(__xludf.DUMMYFUNCTION("""COMPUTED_VALUE"""),"Lycans")</f>
        <v>Lycans</v>
      </c>
      <c r="L22" s="107"/>
      <c r="M22" s="88" t="str">
        <f>IFERROR(__xludf.DUMMYFUNCTION("""COMPUTED_VALUE"""),"Gargoyle")</f>
        <v>Gargoyle</v>
      </c>
      <c r="N22" s="88" t="str">
        <f>IFERROR(__xludf.DUMMYFUNCTION("""COMPUTED_VALUE"""),"Gorillas")</f>
        <v>Gorillas</v>
      </c>
      <c r="O22" s="88" t="str">
        <f>IFERROR(__xludf.DUMMYFUNCTION("""COMPUTED_VALUE"""),"Peppermint")</f>
        <v>Peppermint</v>
      </c>
      <c r="P22" s="88" t="str">
        <f>IFERROR(__xludf.DUMMYFUNCTION("""COMPUTED_VALUE"""),"Avalanche")</f>
        <v>Avalanche</v>
      </c>
      <c r="Q22" s="107"/>
      <c r="R22" s="88" t="str">
        <f>IFERROR(__xludf.DUMMYFUNCTION("""COMPUTED_VALUE"""),"Singularity")</f>
        <v>Singularity</v>
      </c>
      <c r="S22" s="88" t="str">
        <f>IFERROR(__xludf.DUMMYFUNCTION("""COMPUTED_VALUE"""),"Sons of Ares")</f>
        <v>Sons of Ares</v>
      </c>
      <c r="T22" s="88" t="str">
        <f>IFERROR(__xludf.DUMMYFUNCTION("""COMPUTED_VALUE"""),"Navigators")</f>
        <v>Navigators</v>
      </c>
      <c r="U22" s="88" t="str">
        <f>IFERROR(__xludf.DUMMYFUNCTION("""COMPUTED_VALUE"""),"Street Rats")</f>
        <v>Street Rats</v>
      </c>
      <c r="V22" s="143">
        <f>IFERROR(__xludf.DUMMYFUNCTION("""COMPUTED_VALUE"""),45950.0)</f>
        <v>45950</v>
      </c>
      <c r="W22" s="73"/>
    </row>
    <row r="23">
      <c r="A23" s="73"/>
      <c r="B23" s="68" t="str">
        <f>IFERROR(__xludf.DUMMYFUNCTION("""COMPUTED_VALUE"""),"Match Day 12")</f>
        <v>Match Day 12</v>
      </c>
      <c r="C23" s="87" t="str">
        <f>IFERROR(__xludf.DUMMYFUNCTION("""COMPUTED_VALUE"""),"Water")</f>
        <v>Water</v>
      </c>
      <c r="D23" s="88" t="str">
        <f>IFERROR(__xludf.DUMMYFUNCTION("""COMPUTED_VALUE"""),"Mosaic Maestros")</f>
        <v>Mosaic Maestros</v>
      </c>
      <c r="E23" s="88" t="str">
        <f>IFERROR(__xludf.DUMMYFUNCTION("""COMPUTED_VALUE"""),"Makos")</f>
        <v>Makos</v>
      </c>
      <c r="F23" s="88" t="str">
        <f>IFERROR(__xludf.DUMMYFUNCTION("""COMPUTED_VALUE"""),"Kirin")</f>
        <v>Kirin</v>
      </c>
      <c r="G23" s="107"/>
      <c r="H23" s="88" t="str">
        <f>IFERROR(__xludf.DUMMYFUNCTION("""COMPUTED_VALUE"""),"Lycans")</f>
        <v>Lycans</v>
      </c>
      <c r="I23" s="88" t="str">
        <f>IFERROR(__xludf.DUMMYFUNCTION("""COMPUTED_VALUE"""),"Shadow Tails")</f>
        <v>Shadow Tails</v>
      </c>
      <c r="J23" s="88" t="str">
        <f>IFERROR(__xludf.DUMMYFUNCTION("""COMPUTED_VALUE"""),"Legati")</f>
        <v>Legati</v>
      </c>
      <c r="K23" s="88" t="str">
        <f>IFERROR(__xludf.DUMMYFUNCTION("""COMPUTED_VALUE"""),"Grizzly Bears")</f>
        <v>Grizzly Bears</v>
      </c>
      <c r="L23" s="107"/>
      <c r="M23" s="88" t="str">
        <f>IFERROR(__xludf.DUMMYFUNCTION("""COMPUTED_VALUE"""),"Avalanche")</f>
        <v>Avalanche</v>
      </c>
      <c r="N23" s="88" t="str">
        <f>IFERROR(__xludf.DUMMYFUNCTION("""COMPUTED_VALUE"""),"Peppermint")</f>
        <v>Peppermint</v>
      </c>
      <c r="O23" s="88" t="str">
        <f>IFERROR(__xludf.DUMMYFUNCTION("""COMPUTED_VALUE"""),"Gorillas")</f>
        <v>Gorillas</v>
      </c>
      <c r="P23" s="88" t="str">
        <f>IFERROR(__xludf.DUMMYFUNCTION("""COMPUTED_VALUE"""),"Gargoyle")</f>
        <v>Gargoyle</v>
      </c>
      <c r="Q23" s="107"/>
      <c r="R23" s="88" t="str">
        <f>IFERROR(__xludf.DUMMYFUNCTION("""COMPUTED_VALUE"""),"Street Rats")</f>
        <v>Street Rats</v>
      </c>
      <c r="S23" s="88" t="str">
        <f>IFERROR(__xludf.DUMMYFUNCTION("""COMPUTED_VALUE"""),"Navigators")</f>
        <v>Navigators</v>
      </c>
      <c r="T23" s="88" t="str">
        <f>IFERROR(__xludf.DUMMYFUNCTION("""COMPUTED_VALUE"""),"Sons of Ares")</f>
        <v>Sons of Ares</v>
      </c>
      <c r="U23" s="88" t="str">
        <f>IFERROR(__xludf.DUMMYFUNCTION("""COMPUTED_VALUE"""),"Singularity")</f>
        <v>Singularity</v>
      </c>
      <c r="V23" s="143">
        <f>IFERROR(__xludf.DUMMYFUNCTION("""COMPUTED_VALUE"""),45952.0)</f>
        <v>45952</v>
      </c>
      <c r="W23" s="73"/>
    </row>
    <row r="24">
      <c r="A24" s="73"/>
      <c r="B24" s="68" t="str">
        <f>IFERROR(__xludf.DUMMYFUNCTION("""COMPUTED_VALUE"""),"Match Day 13")</f>
        <v>Match Day 13</v>
      </c>
      <c r="C24" s="87" t="str">
        <f>IFERROR(__xludf.DUMMYFUNCTION("""COMPUTED_VALUE"""),"Mosaic Maestros")</f>
        <v>Mosaic Maestros</v>
      </c>
      <c r="D24" s="88" t="str">
        <f>IFERROR(__xludf.DUMMYFUNCTION("""COMPUTED_VALUE"""),"Water")</f>
        <v>Water</v>
      </c>
      <c r="E24" s="88" t="str">
        <f>IFERROR(__xludf.DUMMYFUNCTION("""COMPUTED_VALUE"""),"Kirin")</f>
        <v>Kirin</v>
      </c>
      <c r="F24" s="88" t="str">
        <f>IFERROR(__xludf.DUMMYFUNCTION("""COMPUTED_VALUE"""),"Makos")</f>
        <v>Makos</v>
      </c>
      <c r="G24" s="107"/>
      <c r="H24" s="88" t="str">
        <f>IFERROR(__xludf.DUMMYFUNCTION("""COMPUTED_VALUE"""),"Shadow Tails")</f>
        <v>Shadow Tails</v>
      </c>
      <c r="I24" s="88" t="str">
        <f>IFERROR(__xludf.DUMMYFUNCTION("""COMPUTED_VALUE"""),"Lycans")</f>
        <v>Lycans</v>
      </c>
      <c r="J24" s="88" t="str">
        <f>IFERROR(__xludf.DUMMYFUNCTION("""COMPUTED_VALUE"""),"Grizzly Bears")</f>
        <v>Grizzly Bears</v>
      </c>
      <c r="K24" s="88" t="str">
        <f>IFERROR(__xludf.DUMMYFUNCTION("""COMPUTED_VALUE"""),"Legati")</f>
        <v>Legati</v>
      </c>
      <c r="L24" s="107"/>
      <c r="M24" s="88" t="str">
        <f>IFERROR(__xludf.DUMMYFUNCTION("""COMPUTED_VALUE"""),"Peppermint")</f>
        <v>Peppermint</v>
      </c>
      <c r="N24" s="88" t="str">
        <f>IFERROR(__xludf.DUMMYFUNCTION("""COMPUTED_VALUE"""),"Avalanche")</f>
        <v>Avalanche</v>
      </c>
      <c r="O24" s="88" t="str">
        <f>IFERROR(__xludf.DUMMYFUNCTION("""COMPUTED_VALUE"""),"Gargoyle")</f>
        <v>Gargoyle</v>
      </c>
      <c r="P24" s="88" t="str">
        <f>IFERROR(__xludf.DUMMYFUNCTION("""COMPUTED_VALUE"""),"Gorillas")</f>
        <v>Gorillas</v>
      </c>
      <c r="Q24" s="107"/>
      <c r="R24" s="88" t="str">
        <f>IFERROR(__xludf.DUMMYFUNCTION("""COMPUTED_VALUE"""),"Navigators")</f>
        <v>Navigators</v>
      </c>
      <c r="S24" s="88" t="str">
        <f>IFERROR(__xludf.DUMMYFUNCTION("""COMPUTED_VALUE"""),"Street Rats")</f>
        <v>Street Rats</v>
      </c>
      <c r="T24" s="88" t="str">
        <f>IFERROR(__xludf.DUMMYFUNCTION("""COMPUTED_VALUE"""),"Singularity")</f>
        <v>Singularity</v>
      </c>
      <c r="U24" s="88" t="str">
        <f>IFERROR(__xludf.DUMMYFUNCTION("""COMPUTED_VALUE"""),"Sons of Ares")</f>
        <v>Sons of Ares</v>
      </c>
      <c r="V24" s="143">
        <f>IFERROR(__xludf.DUMMYFUNCTION("""COMPUTED_VALUE"""),45957.0)</f>
        <v>45957</v>
      </c>
      <c r="W24" s="73"/>
    </row>
    <row r="25">
      <c r="A25" s="73"/>
      <c r="B25" s="55" t="str">
        <f>IFERROR(__xludf.DUMMYFUNCTION("""COMPUTED_VALUE"""),"Match Day 14")</f>
        <v>Match Day 14</v>
      </c>
      <c r="C25" s="118" t="str">
        <f>IFERROR(__xludf.DUMMYFUNCTION("""COMPUTED_VALUE"""),"Avalanche")</f>
        <v>Avalanche</v>
      </c>
      <c r="D25" s="119" t="str">
        <f>IFERROR(__xludf.DUMMYFUNCTION("""COMPUTED_VALUE"""),"Peppermint")</f>
        <v>Peppermint</v>
      </c>
      <c r="E25" s="119" t="str">
        <f>IFERROR(__xludf.DUMMYFUNCTION("""COMPUTED_VALUE"""),"Gorillas")</f>
        <v>Gorillas</v>
      </c>
      <c r="F25" s="119" t="str">
        <f>IFERROR(__xludf.DUMMYFUNCTION("""COMPUTED_VALUE"""),"Gargoyle")</f>
        <v>Gargoyle</v>
      </c>
      <c r="G25" s="107"/>
      <c r="H25" s="119" t="str">
        <f>IFERROR(__xludf.DUMMYFUNCTION("""COMPUTED_VALUE"""),"Street Rats")</f>
        <v>Street Rats</v>
      </c>
      <c r="I25" s="119" t="str">
        <f>IFERROR(__xludf.DUMMYFUNCTION("""COMPUTED_VALUE"""),"Navigators")</f>
        <v>Navigators</v>
      </c>
      <c r="J25" s="119" t="str">
        <f>IFERROR(__xludf.DUMMYFUNCTION("""COMPUTED_VALUE"""),"Sons of Ares")</f>
        <v>Sons of Ares</v>
      </c>
      <c r="K25" s="119" t="str">
        <f>IFERROR(__xludf.DUMMYFUNCTION("""COMPUTED_VALUE"""),"Singularity")</f>
        <v>Singularity</v>
      </c>
      <c r="L25" s="107"/>
      <c r="M25" s="119" t="str">
        <f>IFERROR(__xludf.DUMMYFUNCTION("""COMPUTED_VALUE"""),"Water")</f>
        <v>Water</v>
      </c>
      <c r="N25" s="119" t="str">
        <f>IFERROR(__xludf.DUMMYFUNCTION("""COMPUTED_VALUE"""),"Mosaic Maestros")</f>
        <v>Mosaic Maestros</v>
      </c>
      <c r="O25" s="119" t="str">
        <f>IFERROR(__xludf.DUMMYFUNCTION("""COMPUTED_VALUE"""),"Makos")</f>
        <v>Makos</v>
      </c>
      <c r="P25" s="119" t="str">
        <f>IFERROR(__xludf.DUMMYFUNCTION("""COMPUTED_VALUE"""),"Kirin")</f>
        <v>Kirin</v>
      </c>
      <c r="Q25" s="107"/>
      <c r="R25" s="119" t="str">
        <f>IFERROR(__xludf.DUMMYFUNCTION("""COMPUTED_VALUE"""),"Lycans")</f>
        <v>Lycans</v>
      </c>
      <c r="S25" s="119" t="str">
        <f>IFERROR(__xludf.DUMMYFUNCTION("""COMPUTED_VALUE"""),"Shadow Tails")</f>
        <v>Shadow Tails</v>
      </c>
      <c r="T25" s="119" t="str">
        <f>IFERROR(__xludf.DUMMYFUNCTION("""COMPUTED_VALUE"""),"Legati")</f>
        <v>Legati</v>
      </c>
      <c r="U25" s="119" t="str">
        <f>IFERROR(__xludf.DUMMYFUNCTION("""COMPUTED_VALUE"""),"Grizzly Bears")</f>
        <v>Grizzly Bears</v>
      </c>
      <c r="V25" s="143">
        <f>IFERROR(__xludf.DUMMYFUNCTION("""COMPUTED_VALUE"""),45959.0)</f>
        <v>45959</v>
      </c>
      <c r="W25" s="73"/>
    </row>
    <row r="26">
      <c r="A26" s="73"/>
      <c r="B26" s="55" t="str">
        <f>IFERROR(__xludf.DUMMYFUNCTION("""COMPUTED_VALUE"""),"Match Day 15")</f>
        <v>Match Day 15</v>
      </c>
      <c r="C26" s="118" t="str">
        <f>IFERROR(__xludf.DUMMYFUNCTION("""COMPUTED_VALUE"""),"Gargoyle")</f>
        <v>Gargoyle</v>
      </c>
      <c r="D26" s="119" t="str">
        <f>IFERROR(__xludf.DUMMYFUNCTION("""COMPUTED_VALUE"""),"Gorillas")</f>
        <v>Gorillas</v>
      </c>
      <c r="E26" s="119" t="str">
        <f>IFERROR(__xludf.DUMMYFUNCTION("""COMPUTED_VALUE"""),"Peppermint")</f>
        <v>Peppermint</v>
      </c>
      <c r="F26" s="119" t="str">
        <f>IFERROR(__xludf.DUMMYFUNCTION("""COMPUTED_VALUE"""),"Avalanche")</f>
        <v>Avalanche</v>
      </c>
      <c r="G26" s="107"/>
      <c r="H26" s="119" t="str">
        <f>IFERROR(__xludf.DUMMYFUNCTION("""COMPUTED_VALUE"""),"Singularity")</f>
        <v>Singularity</v>
      </c>
      <c r="I26" s="119" t="str">
        <f>IFERROR(__xludf.DUMMYFUNCTION("""COMPUTED_VALUE"""),"Sons of Ares")</f>
        <v>Sons of Ares</v>
      </c>
      <c r="J26" s="119" t="str">
        <f>IFERROR(__xludf.DUMMYFUNCTION("""COMPUTED_VALUE"""),"Navigators")</f>
        <v>Navigators</v>
      </c>
      <c r="K26" s="119" t="str">
        <f>IFERROR(__xludf.DUMMYFUNCTION("""COMPUTED_VALUE"""),"Street Rats")</f>
        <v>Street Rats</v>
      </c>
      <c r="L26" s="107"/>
      <c r="M26" s="119" t="str">
        <f>IFERROR(__xludf.DUMMYFUNCTION("""COMPUTED_VALUE"""),"Kirin")</f>
        <v>Kirin</v>
      </c>
      <c r="N26" s="119" t="str">
        <f>IFERROR(__xludf.DUMMYFUNCTION("""COMPUTED_VALUE"""),"Makos")</f>
        <v>Makos</v>
      </c>
      <c r="O26" s="119" t="str">
        <f>IFERROR(__xludf.DUMMYFUNCTION("""COMPUTED_VALUE"""),"Mosaic Maestros")</f>
        <v>Mosaic Maestros</v>
      </c>
      <c r="P26" s="119" t="str">
        <f>IFERROR(__xludf.DUMMYFUNCTION("""COMPUTED_VALUE"""),"Water")</f>
        <v>Water</v>
      </c>
      <c r="Q26" s="107"/>
      <c r="R26" s="119" t="str">
        <f>IFERROR(__xludf.DUMMYFUNCTION("""COMPUTED_VALUE"""),"Grizzly Bears")</f>
        <v>Grizzly Bears</v>
      </c>
      <c r="S26" s="119" t="str">
        <f>IFERROR(__xludf.DUMMYFUNCTION("""COMPUTED_VALUE"""),"Legati")</f>
        <v>Legati</v>
      </c>
      <c r="T26" s="119" t="str">
        <f>IFERROR(__xludf.DUMMYFUNCTION("""COMPUTED_VALUE"""),"Shadow Tails")</f>
        <v>Shadow Tails</v>
      </c>
      <c r="U26" s="119" t="str">
        <f>IFERROR(__xludf.DUMMYFUNCTION("""COMPUTED_VALUE"""),"Lycans")</f>
        <v>Lycans</v>
      </c>
      <c r="V26" s="143">
        <f>IFERROR(__xludf.DUMMYFUNCTION("""COMPUTED_VALUE"""),45964.0)</f>
        <v>45964</v>
      </c>
      <c r="W26" s="73"/>
    </row>
    <row r="27">
      <c r="A27" s="73"/>
      <c r="B27" s="55" t="str">
        <f>IFERROR(__xludf.DUMMYFUNCTION("""COMPUTED_VALUE"""),"Match Day 16")</f>
        <v>Match Day 16</v>
      </c>
      <c r="C27" s="118" t="str">
        <f>IFERROR(__xludf.DUMMYFUNCTION("""COMPUTED_VALUE"""),"Peppermint")</f>
        <v>Peppermint</v>
      </c>
      <c r="D27" s="119" t="str">
        <f>IFERROR(__xludf.DUMMYFUNCTION("""COMPUTED_VALUE"""),"Avalanche")</f>
        <v>Avalanche</v>
      </c>
      <c r="E27" s="119" t="str">
        <f>IFERROR(__xludf.DUMMYFUNCTION("""COMPUTED_VALUE"""),"Gargoyle")</f>
        <v>Gargoyle</v>
      </c>
      <c r="F27" s="119" t="str">
        <f>IFERROR(__xludf.DUMMYFUNCTION("""COMPUTED_VALUE"""),"Gorillas")</f>
        <v>Gorillas</v>
      </c>
      <c r="G27" s="107"/>
      <c r="H27" s="119" t="str">
        <f>IFERROR(__xludf.DUMMYFUNCTION("""COMPUTED_VALUE"""),"Navigators")</f>
        <v>Navigators</v>
      </c>
      <c r="I27" s="119" t="str">
        <f>IFERROR(__xludf.DUMMYFUNCTION("""COMPUTED_VALUE"""),"Street Rats")</f>
        <v>Street Rats</v>
      </c>
      <c r="J27" s="119" t="str">
        <f>IFERROR(__xludf.DUMMYFUNCTION("""COMPUTED_VALUE"""),"Singularity")</f>
        <v>Singularity</v>
      </c>
      <c r="K27" s="119" t="str">
        <f>IFERROR(__xludf.DUMMYFUNCTION("""COMPUTED_VALUE"""),"Sons of Ares")</f>
        <v>Sons of Ares</v>
      </c>
      <c r="L27" s="107"/>
      <c r="M27" s="119" t="str">
        <f>IFERROR(__xludf.DUMMYFUNCTION("""COMPUTED_VALUE"""),"Mosaic Maestros")</f>
        <v>Mosaic Maestros</v>
      </c>
      <c r="N27" s="119" t="str">
        <f>IFERROR(__xludf.DUMMYFUNCTION("""COMPUTED_VALUE"""),"Water")</f>
        <v>Water</v>
      </c>
      <c r="O27" s="119" t="str">
        <f>IFERROR(__xludf.DUMMYFUNCTION("""COMPUTED_VALUE"""),"Kirin")</f>
        <v>Kirin</v>
      </c>
      <c r="P27" s="119" t="str">
        <f>IFERROR(__xludf.DUMMYFUNCTION("""COMPUTED_VALUE"""),"Makos")</f>
        <v>Makos</v>
      </c>
      <c r="Q27" s="107"/>
      <c r="R27" s="119" t="str">
        <f>IFERROR(__xludf.DUMMYFUNCTION("""COMPUTED_VALUE"""),"Shadow Tails")</f>
        <v>Shadow Tails</v>
      </c>
      <c r="S27" s="119" t="str">
        <f>IFERROR(__xludf.DUMMYFUNCTION("""COMPUTED_VALUE"""),"Lycans")</f>
        <v>Lycans</v>
      </c>
      <c r="T27" s="119" t="str">
        <f>IFERROR(__xludf.DUMMYFUNCTION("""COMPUTED_VALUE"""),"Grizzly Bears")</f>
        <v>Grizzly Bears</v>
      </c>
      <c r="U27" s="119" t="str">
        <f>IFERROR(__xludf.DUMMYFUNCTION("""COMPUTED_VALUE"""),"Legati")</f>
        <v>Legati</v>
      </c>
      <c r="V27" s="143">
        <f>IFERROR(__xludf.DUMMYFUNCTION("""COMPUTED_VALUE"""),45966.0)</f>
        <v>45966</v>
      </c>
      <c r="W27" s="73"/>
    </row>
    <row r="28">
      <c r="A28" s="73"/>
      <c r="B28" s="141" t="str">
        <f>IFERROR(__xludf.DUMMYFUNCTION("""COMPUTED_VALUE"""),"Match Day 17")</f>
        <v>Match Day 17</v>
      </c>
      <c r="C28" s="144" t="str">
        <f>IFERROR(__xludf.DUMMYFUNCTION("""COMPUTED_VALUE"""),"Wild-Card (9:45 PM ET) / Quarterfinals (10:30 PM ET)")</f>
        <v>Wild-Card (9:45 PM ET) / Quarterfinals (10:30 PM ET)</v>
      </c>
      <c r="D28" s="27"/>
      <c r="E28" s="27"/>
      <c r="F28" s="27"/>
      <c r="G28" s="27"/>
      <c r="H28" s="27"/>
      <c r="I28" s="27"/>
      <c r="J28" s="27"/>
      <c r="K28" s="90"/>
      <c r="L28" s="145"/>
      <c r="M28" s="144" t="str">
        <f>IFERROR(__xludf.DUMMYFUNCTION("""COMPUTED_VALUE"""),"Wild-Card (9:45 PM ET) / Quarterfinals (10:30 PM ET)")</f>
        <v>Wild-Card (9:45 PM ET) / Quarterfinals (10:30 PM ET)</v>
      </c>
      <c r="N28" s="27"/>
      <c r="O28" s="27"/>
      <c r="P28" s="27"/>
      <c r="Q28" s="27"/>
      <c r="R28" s="27"/>
      <c r="S28" s="27"/>
      <c r="T28" s="27"/>
      <c r="U28" s="90"/>
      <c r="V28" s="143">
        <f>IFERROR(__xludf.DUMMYFUNCTION("""COMPUTED_VALUE"""),45971.0)</f>
        <v>45971</v>
      </c>
      <c r="W28" s="73"/>
    </row>
    <row r="29">
      <c r="A29" s="73"/>
      <c r="B29" s="141" t="str">
        <f>IFERROR(__xludf.DUMMYFUNCTION("""COMPUTED_VALUE"""),"Match Day 18")</f>
        <v>Match Day 18</v>
      </c>
      <c r="C29" s="144" t="str">
        <f>IFERROR(__xludf.DUMMYFUNCTION("""COMPUTED_VALUE"""),"Semifinals (10:00 PM ET)")</f>
        <v>Semifinals (10:00 PM ET)</v>
      </c>
      <c r="D29" s="27"/>
      <c r="E29" s="27"/>
      <c r="F29" s="27"/>
      <c r="G29" s="27"/>
      <c r="H29" s="27"/>
      <c r="I29" s="27"/>
      <c r="J29" s="27"/>
      <c r="K29" s="90"/>
      <c r="L29" s="145"/>
      <c r="M29" s="144" t="str">
        <f>IFERROR(__xludf.DUMMYFUNCTION("""COMPUTED_VALUE"""),"Semifinals (10:00 PM ET)")</f>
        <v>Semifinals (10:00 PM ET)</v>
      </c>
      <c r="N29" s="27"/>
      <c r="O29" s="27"/>
      <c r="P29" s="27"/>
      <c r="Q29" s="27"/>
      <c r="R29" s="27"/>
      <c r="S29" s="27"/>
      <c r="T29" s="27"/>
      <c r="U29" s="90"/>
      <c r="V29" s="143">
        <f>IFERROR(__xludf.DUMMYFUNCTION("""COMPUTED_VALUE"""),45973.0)</f>
        <v>45973</v>
      </c>
      <c r="W29" s="73"/>
    </row>
    <row r="30">
      <c r="A30" s="73"/>
      <c r="B30" s="141" t="str">
        <f>IFERROR(__xludf.DUMMYFUNCTION("""COMPUTED_VALUE"""),"Match Day 19")</f>
        <v>Match Day 19</v>
      </c>
      <c r="C30" s="144" t="str">
        <f>IFERROR(__xludf.DUMMYFUNCTION("""COMPUTED_VALUE"""),"Finals (10:30 PM ET)")</f>
        <v>Finals (10:30 PM ET)</v>
      </c>
      <c r="D30" s="27"/>
      <c r="E30" s="27"/>
      <c r="F30" s="27"/>
      <c r="G30" s="27"/>
      <c r="H30" s="27"/>
      <c r="I30" s="27"/>
      <c r="J30" s="27"/>
      <c r="K30" s="90"/>
      <c r="L30" s="145"/>
      <c r="M30" s="144" t="str">
        <f>IFERROR(__xludf.DUMMYFUNCTION("""COMPUTED_VALUE"""),"Finals (10:30 PM ET)")</f>
        <v>Finals (10:30 PM ET)</v>
      </c>
      <c r="N30" s="27"/>
      <c r="O30" s="27"/>
      <c r="P30" s="27"/>
      <c r="Q30" s="27"/>
      <c r="R30" s="27"/>
      <c r="S30" s="27"/>
      <c r="T30" s="27"/>
      <c r="U30" s="90"/>
      <c r="V30" s="143">
        <f>IFERROR(__xludf.DUMMYFUNCTION("""COMPUTED_VALUE"""),45978.0)</f>
        <v>45978</v>
      </c>
      <c r="W30" s="73"/>
    </row>
    <row r="31">
      <c r="A31" s="73"/>
      <c r="B31" s="73"/>
      <c r="C31" s="73"/>
      <c r="D31" s="73"/>
      <c r="E31" s="73"/>
      <c r="F31" s="73"/>
      <c r="G31" s="73"/>
      <c r="H31" s="73"/>
      <c r="I31" s="130"/>
      <c r="J31" s="130"/>
      <c r="K31" s="130"/>
      <c r="L31" s="130"/>
      <c r="M31" s="130"/>
      <c r="N31" s="130"/>
      <c r="O31" s="130"/>
      <c r="P31" s="73"/>
      <c r="Q31" s="73"/>
      <c r="R31" s="73"/>
      <c r="S31" s="73"/>
      <c r="T31" s="84"/>
      <c r="U31" s="84"/>
      <c r="V31" s="84"/>
      <c r="W31" s="73"/>
    </row>
    <row r="32">
      <c r="A32" s="73"/>
      <c r="B32" s="132" t="str">
        <f>IFERROR(__xludf.DUMMYFUNCTION("""COMPUTED_VALUE"""),"Preseason")</f>
        <v>Preseason</v>
      </c>
      <c r="C32" s="73"/>
      <c r="D32" s="73"/>
      <c r="E32" s="73"/>
      <c r="F32" s="73"/>
      <c r="G32" s="73"/>
      <c r="H32" s="73"/>
      <c r="I32" s="130"/>
      <c r="J32" s="130"/>
      <c r="K32" s="130"/>
      <c r="L32" s="130"/>
      <c r="M32" s="130"/>
      <c r="N32" s="130"/>
      <c r="O32" s="130"/>
      <c r="P32" s="73"/>
      <c r="Q32" s="73"/>
      <c r="R32" s="73"/>
      <c r="S32" s="73"/>
      <c r="T32" s="84"/>
      <c r="U32" s="84"/>
      <c r="V32" s="132" t="str">
        <f>IFERROR(__xludf.DUMMYFUNCTION("""COMPUTED_VALUE"""),"Preseason")</f>
        <v>Preseason</v>
      </c>
      <c r="W32" s="73"/>
    </row>
    <row r="33">
      <c r="A33" s="73"/>
      <c r="B33" s="96" t="str">
        <f>IFERROR(__xludf.DUMMYFUNCTION("""COMPUTED_VALUE"""),"In Division")</f>
        <v>In Division</v>
      </c>
      <c r="C33" s="84"/>
      <c r="D33" s="73"/>
      <c r="E33" s="73"/>
      <c r="F33" s="73"/>
      <c r="G33" s="73"/>
      <c r="H33" s="73"/>
      <c r="I33" s="146" t="str">
        <f>IFERROR(__xludf.DUMMYFUNCTION("""COMPUTED_VALUE"""),"Lunar Conference")</f>
        <v>Lunar Conference</v>
      </c>
      <c r="P33" s="73"/>
      <c r="Q33" s="73"/>
      <c r="R33" s="73"/>
      <c r="S33" s="84"/>
      <c r="T33" s="73"/>
      <c r="U33" s="73"/>
      <c r="V33" s="96" t="str">
        <f>IFERROR(__xludf.DUMMYFUNCTION("""COMPUTED_VALUE"""),"In Division")</f>
        <v>In Division</v>
      </c>
      <c r="W33" s="73"/>
    </row>
    <row r="34" ht="15.75" customHeight="1">
      <c r="A34" s="73"/>
      <c r="B34" s="78" t="str">
        <f>IFERROR(__xludf.DUMMYFUNCTION("""COMPUTED_VALUE"""),"In Conference")</f>
        <v>In Conference</v>
      </c>
      <c r="C34" s="130"/>
      <c r="D34" s="130"/>
      <c r="E34" s="130"/>
      <c r="F34" s="130"/>
      <c r="G34" s="130"/>
      <c r="H34" s="130"/>
      <c r="P34" s="130"/>
      <c r="Q34" s="130"/>
      <c r="R34" s="130"/>
      <c r="S34" s="130"/>
      <c r="T34" s="130"/>
      <c r="U34" s="130"/>
      <c r="V34" s="78" t="str">
        <f>IFERROR(__xludf.DUMMYFUNCTION("""COMPUTED_VALUE"""),"In Conference")</f>
        <v>In Conference</v>
      </c>
      <c r="W34" s="73"/>
    </row>
    <row r="35" ht="15.75" customHeight="1">
      <c r="A35" s="73"/>
      <c r="B35" s="97" t="str">
        <f>IFERROR(__xludf.DUMMYFUNCTION("""COMPUTED_VALUE"""),"Out of Conference")</f>
        <v>Out of Conference</v>
      </c>
      <c r="C35" s="135" t="str">
        <f>IFERROR(__xludf.DUMMYFUNCTION("""COMPUTED_VALUE"""),"Cloud Division")</f>
        <v>Cloud Division</v>
      </c>
      <c r="G35" s="136"/>
      <c r="H35" s="137" t="str">
        <f>IFERROR(__xludf.DUMMYFUNCTION("""COMPUTED_VALUE"""),"Ember Division")</f>
        <v>Ember Division</v>
      </c>
      <c r="L35" s="134"/>
      <c r="M35" s="138" t="str">
        <f>IFERROR(__xludf.DUMMYFUNCTION("""COMPUTED_VALUE"""),"Mountain Division")</f>
        <v>Mountain Division</v>
      </c>
      <c r="Q35" s="136"/>
      <c r="R35" s="139" t="str">
        <f>IFERROR(__xludf.DUMMYFUNCTION("""COMPUTED_VALUE"""),"Ocean Division")</f>
        <v>Ocean Division</v>
      </c>
      <c r="V35" s="97" t="str">
        <f>IFERROR(__xludf.DUMMYFUNCTION("""COMPUTED_VALUE"""),"Out of Conference")</f>
        <v>Out of Conference</v>
      </c>
      <c r="W35" s="73"/>
    </row>
    <row r="36">
      <c r="A36" s="73"/>
      <c r="B36" s="80" t="str">
        <f>IFERROR(__xludf.DUMMYFUNCTION("""COMPUTED_VALUE"""),"Playoffs")</f>
        <v>Playoffs</v>
      </c>
      <c r="C36" s="103" t="str">
        <f>IFERROR(__xludf.DUMMYFUNCTION("""COMPUTED_VALUE"""),"White Collars")</f>
        <v>White Collars</v>
      </c>
      <c r="D36" s="103" t="str">
        <f>IFERROR(__xludf.DUMMYFUNCTION("""COMPUTED_VALUE"""),"Gouda Gangsters")</f>
        <v>Gouda Gangsters</v>
      </c>
      <c r="E36" s="103" t="str">
        <f>IFERROR(__xludf.DUMMYFUNCTION("""COMPUTED_VALUE"""),"Merciless Mob")</f>
        <v>Merciless Mob</v>
      </c>
      <c r="F36" s="103" t="str">
        <f>IFERROR(__xludf.DUMMYFUNCTION("""COMPUTED_VALUE"""),"Nighthawks")</f>
        <v>Nighthawks</v>
      </c>
      <c r="G36" s="81"/>
      <c r="H36" s="103" t="str">
        <f>IFERROR(__xludf.DUMMYFUNCTION("""COMPUTED_VALUE"""),"Blacksmiths")</f>
        <v>Blacksmiths</v>
      </c>
      <c r="I36" s="103" t="str">
        <f>IFERROR(__xludf.DUMMYFUNCTION("""COMPUTED_VALUE"""),"Folks")</f>
        <v>Folks</v>
      </c>
      <c r="J36" s="103" t="str">
        <f>IFERROR(__xludf.DUMMYFUNCTION("""COMPUTED_VALUE"""),"Supernova")</f>
        <v>Supernova</v>
      </c>
      <c r="K36" s="103" t="str">
        <f>IFERROR(__xludf.DUMMYFUNCTION("""COMPUTED_VALUE"""),"Berserkers")</f>
        <v>Berserkers</v>
      </c>
      <c r="L36" s="103"/>
      <c r="M36" s="103" t="str">
        <f>IFERROR(__xludf.DUMMYFUNCTION("""COMPUTED_VALUE"""),"Cannoli")</f>
        <v>Cannoli</v>
      </c>
      <c r="N36" s="103" t="str">
        <f>IFERROR(__xludf.DUMMYFUNCTION("""COMPUTED_VALUE"""),"Banshees")</f>
        <v>Banshees</v>
      </c>
      <c r="O36" s="103" t="str">
        <f>IFERROR(__xludf.DUMMYFUNCTION("""COMPUTED_VALUE"""),"Dogfight")</f>
        <v>Dogfight</v>
      </c>
      <c r="P36" s="103" t="str">
        <f>IFERROR(__xludf.DUMMYFUNCTION("""COMPUTED_VALUE"""),"Dread")</f>
        <v>Dread</v>
      </c>
      <c r="Q36" s="103"/>
      <c r="R36" s="103" t="str">
        <f>IFERROR(__xludf.DUMMYFUNCTION("""COMPUTED_VALUE"""),"Giant Squids")</f>
        <v>Giant Squids</v>
      </c>
      <c r="S36" s="103" t="str">
        <f>IFERROR(__xludf.DUMMYFUNCTION("""COMPUTED_VALUE"""),"Giraffes")</f>
        <v>Giraffes</v>
      </c>
      <c r="T36" s="103" t="str">
        <f>IFERROR(__xludf.DUMMYFUNCTION("""COMPUTED_VALUE"""),"Fer-de-Lance")</f>
        <v>Fer-de-Lance</v>
      </c>
      <c r="U36" s="81" t="str">
        <f>IFERROR(__xludf.DUMMYFUNCTION("""COMPUTED_VALUE"""),"Mages")</f>
        <v>Mages</v>
      </c>
      <c r="V36" s="80" t="str">
        <f>IFERROR(__xludf.DUMMYFUNCTION("""COMPUTED_VALUE"""),"Playoffs")</f>
        <v>Playoffs</v>
      </c>
      <c r="W36" s="73"/>
    </row>
    <row r="37">
      <c r="A37" s="73"/>
      <c r="B37" s="141" t="str">
        <f>IFERROR(__xludf.DUMMYFUNCTION("""COMPUTED_VALUE"""),"Preseason 1")</f>
        <v>Preseason 1</v>
      </c>
      <c r="C37" s="82" t="str">
        <f>IFERROR(__xludf.DUMMYFUNCTION("""COMPUTED_VALUE"""),"Gouda Gangsters")</f>
        <v>Gouda Gangsters</v>
      </c>
      <c r="D37" s="83" t="str">
        <f>IFERROR(__xludf.DUMMYFUNCTION("""COMPUTED_VALUE"""),"White Collars")</f>
        <v>White Collars</v>
      </c>
      <c r="E37" s="83" t="str">
        <f>IFERROR(__xludf.DUMMYFUNCTION("""COMPUTED_VALUE"""),"Nighthawks")</f>
        <v>Nighthawks</v>
      </c>
      <c r="F37" s="83" t="str">
        <f>IFERROR(__xludf.DUMMYFUNCTION("""COMPUTED_VALUE"""),"Merciless Mob")</f>
        <v>Merciless Mob</v>
      </c>
      <c r="G37" s="107"/>
      <c r="H37" s="83" t="str">
        <f>IFERROR(__xludf.DUMMYFUNCTION("""COMPUTED_VALUE"""),"Folks")</f>
        <v>Folks</v>
      </c>
      <c r="I37" s="83" t="str">
        <f>IFERROR(__xludf.DUMMYFUNCTION("""COMPUTED_VALUE"""),"Blacksmiths")</f>
        <v>Blacksmiths</v>
      </c>
      <c r="J37" s="83" t="str">
        <f>IFERROR(__xludf.DUMMYFUNCTION("""COMPUTED_VALUE"""),"Berserkers")</f>
        <v>Berserkers</v>
      </c>
      <c r="K37" s="83" t="str">
        <f>IFERROR(__xludf.DUMMYFUNCTION("""COMPUTED_VALUE"""),"Supernova")</f>
        <v>Supernova</v>
      </c>
      <c r="L37" s="107"/>
      <c r="M37" s="83" t="str">
        <f>IFERROR(__xludf.DUMMYFUNCTION("""COMPUTED_VALUE"""),"Banshees")</f>
        <v>Banshees</v>
      </c>
      <c r="N37" s="83" t="str">
        <f>IFERROR(__xludf.DUMMYFUNCTION("""COMPUTED_VALUE"""),"Cannoli")</f>
        <v>Cannoli</v>
      </c>
      <c r="O37" s="83" t="str">
        <f>IFERROR(__xludf.DUMMYFUNCTION("""COMPUTED_VALUE"""),"Dread")</f>
        <v>Dread</v>
      </c>
      <c r="P37" s="83" t="str">
        <f>IFERROR(__xludf.DUMMYFUNCTION("""COMPUTED_VALUE"""),"Dogfight")</f>
        <v>Dogfight</v>
      </c>
      <c r="Q37" s="107"/>
      <c r="R37" s="83" t="str">
        <f>IFERROR(__xludf.DUMMYFUNCTION("""COMPUTED_VALUE"""),"Giraffes")</f>
        <v>Giraffes</v>
      </c>
      <c r="S37" s="83" t="str">
        <f>IFERROR(__xludf.DUMMYFUNCTION("""COMPUTED_VALUE"""),"Giant Squids")</f>
        <v>Giant Squids</v>
      </c>
      <c r="T37" s="83" t="str">
        <f>IFERROR(__xludf.DUMMYFUNCTION("""COMPUTED_VALUE"""),"Mages")</f>
        <v>Mages</v>
      </c>
      <c r="U37" s="83" t="str">
        <f>IFERROR(__xludf.DUMMYFUNCTION("""COMPUTED_VALUE"""),"Fer-de-Lance")</f>
        <v>Fer-de-Lance</v>
      </c>
      <c r="V37" s="143">
        <f>IFERROR(__xludf.DUMMYFUNCTION("""COMPUTED_VALUE"""),45896.0)</f>
        <v>45896</v>
      </c>
      <c r="W37" s="73"/>
    </row>
    <row r="38">
      <c r="A38" s="73"/>
      <c r="B38" s="141" t="str">
        <f>IFERROR(__xludf.DUMMYFUNCTION("""COMPUTED_VALUE"""),"Preseason 2")</f>
        <v>Preseason 2</v>
      </c>
      <c r="C38" s="82" t="str">
        <f>IFERROR(__xludf.DUMMYFUNCTION("""COMPUTED_VALUE"""),"Fer-de-Lance")</f>
        <v>Fer-de-Lance</v>
      </c>
      <c r="D38" s="83" t="str">
        <f>IFERROR(__xludf.DUMMYFUNCTION("""COMPUTED_VALUE"""),"Mages")</f>
        <v>Mages</v>
      </c>
      <c r="E38" s="83" t="str">
        <f>IFERROR(__xludf.DUMMYFUNCTION("""COMPUTED_VALUE"""),"Giant Squids")</f>
        <v>Giant Squids</v>
      </c>
      <c r="F38" s="83" t="str">
        <f>IFERROR(__xludf.DUMMYFUNCTION("""COMPUTED_VALUE"""),"Giraffes")</f>
        <v>Giraffes</v>
      </c>
      <c r="G38" s="133"/>
      <c r="H38" s="82" t="str">
        <f>IFERROR(__xludf.DUMMYFUNCTION("""COMPUTED_VALUE"""),"Dogfight")</f>
        <v>Dogfight</v>
      </c>
      <c r="I38" s="83" t="str">
        <f>IFERROR(__xludf.DUMMYFUNCTION("""COMPUTED_VALUE"""),"Dread")</f>
        <v>Dread</v>
      </c>
      <c r="J38" s="83" t="str">
        <f>IFERROR(__xludf.DUMMYFUNCTION("""COMPUTED_VALUE"""),"Cannoli")</f>
        <v>Cannoli</v>
      </c>
      <c r="K38" s="83" t="str">
        <f>IFERROR(__xludf.DUMMYFUNCTION("""COMPUTED_VALUE"""),"Banshees")</f>
        <v>Banshees</v>
      </c>
      <c r="L38" s="133"/>
      <c r="M38" s="82" t="str">
        <f>IFERROR(__xludf.DUMMYFUNCTION("""COMPUTED_VALUE"""),"Supernova")</f>
        <v>Supernova</v>
      </c>
      <c r="N38" s="83" t="str">
        <f>IFERROR(__xludf.DUMMYFUNCTION("""COMPUTED_VALUE"""),"Berserkers")</f>
        <v>Berserkers</v>
      </c>
      <c r="O38" s="83" t="str">
        <f>IFERROR(__xludf.DUMMYFUNCTION("""COMPUTED_VALUE"""),"Blacksmiths")</f>
        <v>Blacksmiths</v>
      </c>
      <c r="P38" s="83" t="str">
        <f>IFERROR(__xludf.DUMMYFUNCTION("""COMPUTED_VALUE"""),"Folks")</f>
        <v>Folks</v>
      </c>
      <c r="Q38" s="133"/>
      <c r="R38" s="82" t="str">
        <f>IFERROR(__xludf.DUMMYFUNCTION("""COMPUTED_VALUE"""),"Merciless Mob")</f>
        <v>Merciless Mob</v>
      </c>
      <c r="S38" s="83" t="str">
        <f>IFERROR(__xludf.DUMMYFUNCTION("""COMPUTED_VALUE"""),"Nighthawks")</f>
        <v>Nighthawks</v>
      </c>
      <c r="T38" s="83" t="str">
        <f>IFERROR(__xludf.DUMMYFUNCTION("""COMPUTED_VALUE"""),"White Collars")</f>
        <v>White Collars</v>
      </c>
      <c r="U38" s="83" t="str">
        <f>IFERROR(__xludf.DUMMYFUNCTION("""COMPUTED_VALUE"""),"Gouda Gangsters")</f>
        <v>Gouda Gangsters</v>
      </c>
      <c r="V38" s="143">
        <f>IFERROR(__xludf.DUMMYFUNCTION("""COMPUTED_VALUE"""),45903.0)</f>
        <v>45903</v>
      </c>
      <c r="W38" s="73"/>
    </row>
    <row r="39">
      <c r="A39" s="73"/>
      <c r="B39" s="141" t="str">
        <f>IFERROR(__xludf.DUMMYFUNCTION("""COMPUTED_VALUE"""),"Preseason 3")</f>
        <v>Preseason 3</v>
      </c>
      <c r="C39" s="82" t="str">
        <f>IFERROR(__xludf.DUMMYFUNCTION("""COMPUTED_VALUE"""),"Singularity")</f>
        <v>Singularity</v>
      </c>
      <c r="D39" s="83" t="str">
        <f>IFERROR(__xludf.DUMMYFUNCTION("""COMPUTED_VALUE"""),"Sons of Ares")</f>
        <v>Sons of Ares</v>
      </c>
      <c r="E39" s="83" t="str">
        <f>IFERROR(__xludf.DUMMYFUNCTION("""COMPUTED_VALUE"""),"Street Rats")</f>
        <v>Street Rats</v>
      </c>
      <c r="F39" s="83" t="str">
        <f>IFERROR(__xludf.DUMMYFUNCTION("""COMPUTED_VALUE"""),"Navigators")</f>
        <v>Navigators</v>
      </c>
      <c r="G39" s="133"/>
      <c r="H39" s="82" t="str">
        <f>IFERROR(__xludf.DUMMYFUNCTION("""COMPUTED_VALUE"""),"Gargoyle")</f>
        <v>Gargoyle</v>
      </c>
      <c r="I39" s="83" t="str">
        <f>IFERROR(__xludf.DUMMYFUNCTION("""COMPUTED_VALUE"""),"Gorillas")</f>
        <v>Gorillas</v>
      </c>
      <c r="J39" s="83" t="str">
        <f>IFERROR(__xludf.DUMMYFUNCTION("""COMPUTED_VALUE"""),"Avalanche")</f>
        <v>Avalanche</v>
      </c>
      <c r="K39" s="83" t="str">
        <f>IFERROR(__xludf.DUMMYFUNCTION("""COMPUTED_VALUE"""),"Peppermint")</f>
        <v>Peppermint</v>
      </c>
      <c r="L39" s="133"/>
      <c r="M39" s="82" t="str">
        <f>IFERROR(__xludf.DUMMYFUNCTION("""COMPUTED_VALUE"""),"Grizzly Bears")</f>
        <v>Grizzly Bears</v>
      </c>
      <c r="N39" s="83" t="str">
        <f>IFERROR(__xludf.DUMMYFUNCTION("""COMPUTED_VALUE"""),"Legati")</f>
        <v>Legati</v>
      </c>
      <c r="O39" s="83" t="str">
        <f>IFERROR(__xludf.DUMMYFUNCTION("""COMPUTED_VALUE"""),"Lycans")</f>
        <v>Lycans</v>
      </c>
      <c r="P39" s="83" t="str">
        <f>IFERROR(__xludf.DUMMYFUNCTION("""COMPUTED_VALUE"""),"Shadow Tails")</f>
        <v>Shadow Tails</v>
      </c>
      <c r="Q39" s="133"/>
      <c r="R39" s="82" t="str">
        <f>IFERROR(__xludf.DUMMYFUNCTION("""COMPUTED_VALUE"""),"Kirin")</f>
        <v>Kirin</v>
      </c>
      <c r="S39" s="83" t="str">
        <f>IFERROR(__xludf.DUMMYFUNCTION("""COMPUTED_VALUE"""),"Makos")</f>
        <v>Makos</v>
      </c>
      <c r="T39" s="83" t="str">
        <f>IFERROR(__xludf.DUMMYFUNCTION("""COMPUTED_VALUE"""),"Water")</f>
        <v>Water</v>
      </c>
      <c r="U39" s="83" t="str">
        <f>IFERROR(__xludf.DUMMYFUNCTION("""COMPUTED_VALUE"""),"Mosaic Maestros")</f>
        <v>Mosaic Maestros</v>
      </c>
      <c r="V39" s="143">
        <f>IFERROR(__xludf.DUMMYFUNCTION("""COMPUTED_VALUE"""),45908.0)</f>
        <v>45908</v>
      </c>
      <c r="W39" s="73"/>
    </row>
    <row r="40">
      <c r="A40" s="73"/>
      <c r="B40" s="55" t="str">
        <f>IFERROR(__xludf.DUMMYFUNCTION("""COMPUTED_VALUE"""),"Match Day 1")</f>
        <v>Match Day 1</v>
      </c>
      <c r="C40" s="85" t="str">
        <f>IFERROR(__xludf.DUMMYFUNCTION("""COMPUTED_VALUE"""),"Folks")</f>
        <v>Folks</v>
      </c>
      <c r="D40" s="86" t="str">
        <f>IFERROR(__xludf.DUMMYFUNCTION("""COMPUTED_VALUE"""),"Blacksmiths")</f>
        <v>Blacksmiths</v>
      </c>
      <c r="E40" s="86" t="str">
        <f>IFERROR(__xludf.DUMMYFUNCTION("""COMPUTED_VALUE"""),"Berserkers")</f>
        <v>Berserkers</v>
      </c>
      <c r="F40" s="86" t="str">
        <f>IFERROR(__xludf.DUMMYFUNCTION("""COMPUTED_VALUE"""),"Supernova")</f>
        <v>Supernova</v>
      </c>
      <c r="G40" s="114"/>
      <c r="H40" s="86" t="str">
        <f>IFERROR(__xludf.DUMMYFUNCTION("""COMPUTED_VALUE"""),"Gouda Gangsters")</f>
        <v>Gouda Gangsters</v>
      </c>
      <c r="I40" s="86" t="str">
        <f>IFERROR(__xludf.DUMMYFUNCTION("""COMPUTED_VALUE"""),"White Collars")</f>
        <v>White Collars</v>
      </c>
      <c r="J40" s="86" t="str">
        <f>IFERROR(__xludf.DUMMYFUNCTION("""COMPUTED_VALUE"""),"Nighthawks")</f>
        <v>Nighthawks</v>
      </c>
      <c r="K40" s="86" t="str">
        <f>IFERROR(__xludf.DUMMYFUNCTION("""COMPUTED_VALUE"""),"Merciless Mob")</f>
        <v>Merciless Mob</v>
      </c>
      <c r="L40" s="114"/>
      <c r="M40" s="86" t="str">
        <f>IFERROR(__xludf.DUMMYFUNCTION("""COMPUTED_VALUE"""),"Giraffes")</f>
        <v>Giraffes</v>
      </c>
      <c r="N40" s="86" t="str">
        <f>IFERROR(__xludf.DUMMYFUNCTION("""COMPUTED_VALUE"""),"Giant Squids")</f>
        <v>Giant Squids</v>
      </c>
      <c r="O40" s="86" t="str">
        <f>IFERROR(__xludf.DUMMYFUNCTION("""COMPUTED_VALUE"""),"Mages")</f>
        <v>Mages</v>
      </c>
      <c r="P40" s="86" t="str">
        <f>IFERROR(__xludf.DUMMYFUNCTION("""COMPUTED_VALUE"""),"Fer-de-Lance")</f>
        <v>Fer-de-Lance</v>
      </c>
      <c r="Q40" s="114"/>
      <c r="R40" s="86" t="str">
        <f>IFERROR(__xludf.DUMMYFUNCTION("""COMPUTED_VALUE"""),"Banshees")</f>
        <v>Banshees</v>
      </c>
      <c r="S40" s="86" t="str">
        <f>IFERROR(__xludf.DUMMYFUNCTION("""COMPUTED_VALUE"""),"Cannoli")</f>
        <v>Cannoli</v>
      </c>
      <c r="T40" s="86" t="str">
        <f>IFERROR(__xludf.DUMMYFUNCTION("""COMPUTED_VALUE"""),"Dread")</f>
        <v>Dread</v>
      </c>
      <c r="U40" s="86" t="str">
        <f>IFERROR(__xludf.DUMMYFUNCTION("""COMPUTED_VALUE"""),"Dogfight")</f>
        <v>Dogfight</v>
      </c>
      <c r="V40" s="143">
        <f>IFERROR(__xludf.DUMMYFUNCTION("""COMPUTED_VALUE"""),45910.0)</f>
        <v>45910</v>
      </c>
      <c r="W40" s="73"/>
    </row>
    <row r="41">
      <c r="A41" s="73"/>
      <c r="B41" s="55" t="str">
        <f>IFERROR(__xludf.DUMMYFUNCTION("""COMPUTED_VALUE"""),"Match Day 2")</f>
        <v>Match Day 2</v>
      </c>
      <c r="C41" s="87" t="str">
        <f>IFERROR(__xludf.DUMMYFUNCTION("""COMPUTED_VALUE"""),"Giant Squids")</f>
        <v>Giant Squids</v>
      </c>
      <c r="D41" s="88" t="str">
        <f>IFERROR(__xludf.DUMMYFUNCTION("""COMPUTED_VALUE"""),"Giraffes")</f>
        <v>Giraffes</v>
      </c>
      <c r="E41" s="88" t="str">
        <f>IFERROR(__xludf.DUMMYFUNCTION("""COMPUTED_VALUE"""),"Fer-de-Lance")</f>
        <v>Fer-de-Lance</v>
      </c>
      <c r="F41" s="88" t="str">
        <f>IFERROR(__xludf.DUMMYFUNCTION("""COMPUTED_VALUE"""),"Mages")</f>
        <v>Mages</v>
      </c>
      <c r="G41" s="107"/>
      <c r="H41" s="88" t="str">
        <f>IFERROR(__xludf.DUMMYFUNCTION("""COMPUTED_VALUE"""),"Cannoli")</f>
        <v>Cannoli</v>
      </c>
      <c r="I41" s="88" t="str">
        <f>IFERROR(__xludf.DUMMYFUNCTION("""COMPUTED_VALUE"""),"Banshees")</f>
        <v>Banshees</v>
      </c>
      <c r="J41" s="88" t="str">
        <f>IFERROR(__xludf.DUMMYFUNCTION("""COMPUTED_VALUE"""),"Dogfight")</f>
        <v>Dogfight</v>
      </c>
      <c r="K41" s="88" t="str">
        <f>IFERROR(__xludf.DUMMYFUNCTION("""COMPUTED_VALUE"""),"Dread")</f>
        <v>Dread</v>
      </c>
      <c r="L41" s="107"/>
      <c r="M41" s="88" t="str">
        <f>IFERROR(__xludf.DUMMYFUNCTION("""COMPUTED_VALUE"""),"Blacksmiths")</f>
        <v>Blacksmiths</v>
      </c>
      <c r="N41" s="88" t="str">
        <f>IFERROR(__xludf.DUMMYFUNCTION("""COMPUTED_VALUE"""),"Folks")</f>
        <v>Folks</v>
      </c>
      <c r="O41" s="88" t="str">
        <f>IFERROR(__xludf.DUMMYFUNCTION("""COMPUTED_VALUE"""),"Supernova")</f>
        <v>Supernova</v>
      </c>
      <c r="P41" s="88" t="str">
        <f>IFERROR(__xludf.DUMMYFUNCTION("""COMPUTED_VALUE"""),"Berserkers")</f>
        <v>Berserkers</v>
      </c>
      <c r="Q41" s="107"/>
      <c r="R41" s="88" t="str">
        <f>IFERROR(__xludf.DUMMYFUNCTION("""COMPUTED_VALUE"""),"White Collars")</f>
        <v>White Collars</v>
      </c>
      <c r="S41" s="88" t="str">
        <f>IFERROR(__xludf.DUMMYFUNCTION("""COMPUTED_VALUE"""),"Gouda Gangsters")</f>
        <v>Gouda Gangsters</v>
      </c>
      <c r="T41" s="88" t="str">
        <f>IFERROR(__xludf.DUMMYFUNCTION("""COMPUTED_VALUE"""),"Merciless Mob")</f>
        <v>Merciless Mob</v>
      </c>
      <c r="U41" s="88" t="str">
        <f>IFERROR(__xludf.DUMMYFUNCTION("""COMPUTED_VALUE"""),"Nighthawks")</f>
        <v>Nighthawks</v>
      </c>
      <c r="V41" s="143">
        <f>IFERROR(__xludf.DUMMYFUNCTION("""COMPUTED_VALUE"""),45915.0)</f>
        <v>45915</v>
      </c>
      <c r="W41" s="73"/>
    </row>
    <row r="42">
      <c r="A42" s="73"/>
      <c r="B42" s="55" t="str">
        <f>IFERROR(__xludf.DUMMYFUNCTION("""COMPUTED_VALUE"""),"Match Day 3")</f>
        <v>Match Day 3</v>
      </c>
      <c r="C42" s="118" t="str">
        <f>IFERROR(__xludf.DUMMYFUNCTION("""COMPUTED_VALUE"""),"Merciless Mob")</f>
        <v>Merciless Mob</v>
      </c>
      <c r="D42" s="119" t="str">
        <f>IFERROR(__xludf.DUMMYFUNCTION("""COMPUTED_VALUE"""),"Nighthawks")</f>
        <v>Nighthawks</v>
      </c>
      <c r="E42" s="119" t="str">
        <f>IFERROR(__xludf.DUMMYFUNCTION("""COMPUTED_VALUE"""),"White Collars")</f>
        <v>White Collars</v>
      </c>
      <c r="F42" s="119" t="str">
        <f>IFERROR(__xludf.DUMMYFUNCTION("""COMPUTED_VALUE"""),"Gouda Gangsters")</f>
        <v>Gouda Gangsters</v>
      </c>
      <c r="G42" s="107"/>
      <c r="H42" s="119" t="str">
        <f>IFERROR(__xludf.DUMMYFUNCTION("""COMPUTED_VALUE"""),"Supernova")</f>
        <v>Supernova</v>
      </c>
      <c r="I42" s="119" t="str">
        <f>IFERROR(__xludf.DUMMYFUNCTION("""COMPUTED_VALUE"""),"Berserkers")</f>
        <v>Berserkers</v>
      </c>
      <c r="J42" s="119" t="str">
        <f>IFERROR(__xludf.DUMMYFUNCTION("""COMPUTED_VALUE"""),"Blacksmiths")</f>
        <v>Blacksmiths</v>
      </c>
      <c r="K42" s="119" t="str">
        <f>IFERROR(__xludf.DUMMYFUNCTION("""COMPUTED_VALUE"""),"Folks")</f>
        <v>Folks</v>
      </c>
      <c r="L42" s="107"/>
      <c r="M42" s="119" t="str">
        <f>IFERROR(__xludf.DUMMYFUNCTION("""COMPUTED_VALUE"""),"Dogfight")</f>
        <v>Dogfight</v>
      </c>
      <c r="N42" s="119" t="str">
        <f>IFERROR(__xludf.DUMMYFUNCTION("""COMPUTED_VALUE"""),"Dread")</f>
        <v>Dread</v>
      </c>
      <c r="O42" s="119" t="str">
        <f>IFERROR(__xludf.DUMMYFUNCTION("""COMPUTED_VALUE"""),"Cannoli")</f>
        <v>Cannoli</v>
      </c>
      <c r="P42" s="119" t="str">
        <f>IFERROR(__xludf.DUMMYFUNCTION("""COMPUTED_VALUE"""),"Banshees")</f>
        <v>Banshees</v>
      </c>
      <c r="Q42" s="107"/>
      <c r="R42" s="119" t="str">
        <f>IFERROR(__xludf.DUMMYFUNCTION("""COMPUTED_VALUE"""),"Fer-de-Lance")</f>
        <v>Fer-de-Lance</v>
      </c>
      <c r="S42" s="119" t="str">
        <f>IFERROR(__xludf.DUMMYFUNCTION("""COMPUTED_VALUE"""),"Mages")</f>
        <v>Mages</v>
      </c>
      <c r="T42" s="119" t="str">
        <f>IFERROR(__xludf.DUMMYFUNCTION("""COMPUTED_VALUE"""),"Giant Squids")</f>
        <v>Giant Squids</v>
      </c>
      <c r="U42" s="119" t="str">
        <f>IFERROR(__xludf.DUMMYFUNCTION("""COMPUTED_VALUE"""),"Giraffes")</f>
        <v>Giraffes</v>
      </c>
      <c r="V42" s="143">
        <f>IFERROR(__xludf.DUMMYFUNCTION("""COMPUTED_VALUE"""),45917.0)</f>
        <v>45917</v>
      </c>
      <c r="W42" s="73"/>
    </row>
    <row r="43">
      <c r="A43" s="73"/>
      <c r="B43" s="55" t="str">
        <f>IFERROR(__xludf.DUMMYFUNCTION("""COMPUTED_VALUE"""),"Match Day 4")</f>
        <v>Match Day 4</v>
      </c>
      <c r="C43" s="118" t="str">
        <f>IFERROR(__xludf.DUMMYFUNCTION("""COMPUTED_VALUE"""),"Gouda Gangsters")</f>
        <v>Gouda Gangsters</v>
      </c>
      <c r="D43" s="119" t="str">
        <f>IFERROR(__xludf.DUMMYFUNCTION("""COMPUTED_VALUE"""),"White Collars")</f>
        <v>White Collars</v>
      </c>
      <c r="E43" s="119" t="str">
        <f>IFERROR(__xludf.DUMMYFUNCTION("""COMPUTED_VALUE"""),"Nighthawks")</f>
        <v>Nighthawks</v>
      </c>
      <c r="F43" s="119" t="str">
        <f>IFERROR(__xludf.DUMMYFUNCTION("""COMPUTED_VALUE"""),"Merciless Mob")</f>
        <v>Merciless Mob</v>
      </c>
      <c r="G43" s="107"/>
      <c r="H43" s="119" t="str">
        <f>IFERROR(__xludf.DUMMYFUNCTION("""COMPUTED_VALUE"""),"Folks")</f>
        <v>Folks</v>
      </c>
      <c r="I43" s="119" t="str">
        <f>IFERROR(__xludf.DUMMYFUNCTION("""COMPUTED_VALUE"""),"Blacksmiths")</f>
        <v>Blacksmiths</v>
      </c>
      <c r="J43" s="119" t="str">
        <f>IFERROR(__xludf.DUMMYFUNCTION("""COMPUTED_VALUE"""),"Berserkers")</f>
        <v>Berserkers</v>
      </c>
      <c r="K43" s="119" t="str">
        <f>IFERROR(__xludf.DUMMYFUNCTION("""COMPUTED_VALUE"""),"Supernova")</f>
        <v>Supernova</v>
      </c>
      <c r="L43" s="107"/>
      <c r="M43" s="119" t="str">
        <f>IFERROR(__xludf.DUMMYFUNCTION("""COMPUTED_VALUE"""),"Banshees")</f>
        <v>Banshees</v>
      </c>
      <c r="N43" s="119" t="str">
        <f>IFERROR(__xludf.DUMMYFUNCTION("""COMPUTED_VALUE"""),"Cannoli")</f>
        <v>Cannoli</v>
      </c>
      <c r="O43" s="119" t="str">
        <f>IFERROR(__xludf.DUMMYFUNCTION("""COMPUTED_VALUE"""),"Dread")</f>
        <v>Dread</v>
      </c>
      <c r="P43" s="119" t="str">
        <f>IFERROR(__xludf.DUMMYFUNCTION("""COMPUTED_VALUE"""),"Dogfight")</f>
        <v>Dogfight</v>
      </c>
      <c r="Q43" s="107"/>
      <c r="R43" s="119" t="str">
        <f>IFERROR(__xludf.DUMMYFUNCTION("""COMPUTED_VALUE"""),"Giraffes")</f>
        <v>Giraffes</v>
      </c>
      <c r="S43" s="119" t="str">
        <f>IFERROR(__xludf.DUMMYFUNCTION("""COMPUTED_VALUE"""),"Giant Squids")</f>
        <v>Giant Squids</v>
      </c>
      <c r="T43" s="119" t="str">
        <f>IFERROR(__xludf.DUMMYFUNCTION("""COMPUTED_VALUE"""),"Mages")</f>
        <v>Mages</v>
      </c>
      <c r="U43" s="119" t="str">
        <f>IFERROR(__xludf.DUMMYFUNCTION("""COMPUTED_VALUE"""),"Fer-de-Lance")</f>
        <v>Fer-de-Lance</v>
      </c>
      <c r="V43" s="143">
        <f>IFERROR(__xludf.DUMMYFUNCTION("""COMPUTED_VALUE"""),45922.0)</f>
        <v>45922</v>
      </c>
      <c r="W43" s="73"/>
    </row>
    <row r="44">
      <c r="A44" s="73"/>
      <c r="B44" s="55" t="str">
        <f>IFERROR(__xludf.DUMMYFUNCTION("""COMPUTED_VALUE"""),"Match Day 5")</f>
        <v>Match Day 5</v>
      </c>
      <c r="C44" s="118" t="str">
        <f>IFERROR(__xludf.DUMMYFUNCTION("""COMPUTED_VALUE"""),"Nighthawks")</f>
        <v>Nighthawks</v>
      </c>
      <c r="D44" s="119" t="str">
        <f>IFERROR(__xludf.DUMMYFUNCTION("""COMPUTED_VALUE"""),"Merciless Mob")</f>
        <v>Merciless Mob</v>
      </c>
      <c r="E44" s="119" t="str">
        <f>IFERROR(__xludf.DUMMYFUNCTION("""COMPUTED_VALUE"""),"Gouda Gangsters")</f>
        <v>Gouda Gangsters</v>
      </c>
      <c r="F44" s="119" t="str">
        <f>IFERROR(__xludf.DUMMYFUNCTION("""COMPUTED_VALUE"""),"White Collars")</f>
        <v>White Collars</v>
      </c>
      <c r="G44" s="107"/>
      <c r="H44" s="119" t="str">
        <f>IFERROR(__xludf.DUMMYFUNCTION("""COMPUTED_VALUE"""),"Berserkers")</f>
        <v>Berserkers</v>
      </c>
      <c r="I44" s="119" t="str">
        <f>IFERROR(__xludf.DUMMYFUNCTION("""COMPUTED_VALUE"""),"Supernova")</f>
        <v>Supernova</v>
      </c>
      <c r="J44" s="119" t="str">
        <f>IFERROR(__xludf.DUMMYFUNCTION("""COMPUTED_VALUE"""),"Folks")</f>
        <v>Folks</v>
      </c>
      <c r="K44" s="119" t="str">
        <f>IFERROR(__xludf.DUMMYFUNCTION("""COMPUTED_VALUE"""),"Blacksmiths")</f>
        <v>Blacksmiths</v>
      </c>
      <c r="L44" s="107"/>
      <c r="M44" s="119" t="str">
        <f>IFERROR(__xludf.DUMMYFUNCTION("""COMPUTED_VALUE"""),"Dread")</f>
        <v>Dread</v>
      </c>
      <c r="N44" s="119" t="str">
        <f>IFERROR(__xludf.DUMMYFUNCTION("""COMPUTED_VALUE"""),"Dogfight")</f>
        <v>Dogfight</v>
      </c>
      <c r="O44" s="119" t="str">
        <f>IFERROR(__xludf.DUMMYFUNCTION("""COMPUTED_VALUE"""),"Banshees")</f>
        <v>Banshees</v>
      </c>
      <c r="P44" s="119" t="str">
        <f>IFERROR(__xludf.DUMMYFUNCTION("""COMPUTED_VALUE"""),"Cannoli")</f>
        <v>Cannoli</v>
      </c>
      <c r="Q44" s="107"/>
      <c r="R44" s="119" t="str">
        <f>IFERROR(__xludf.DUMMYFUNCTION("""COMPUTED_VALUE"""),"Mages")</f>
        <v>Mages</v>
      </c>
      <c r="S44" s="119" t="str">
        <f>IFERROR(__xludf.DUMMYFUNCTION("""COMPUTED_VALUE"""),"Fer-de-Lance")</f>
        <v>Fer-de-Lance</v>
      </c>
      <c r="T44" s="119" t="str">
        <f>IFERROR(__xludf.DUMMYFUNCTION("""COMPUTED_VALUE"""),"Giraffes")</f>
        <v>Giraffes</v>
      </c>
      <c r="U44" s="119" t="str">
        <f>IFERROR(__xludf.DUMMYFUNCTION("""COMPUTED_VALUE"""),"Giant Squids")</f>
        <v>Giant Squids</v>
      </c>
      <c r="V44" s="143">
        <f>IFERROR(__xludf.DUMMYFUNCTION("""COMPUTED_VALUE"""),45924.0)</f>
        <v>45924</v>
      </c>
      <c r="W44" s="73"/>
    </row>
    <row r="45">
      <c r="A45" s="73"/>
      <c r="B45" s="55" t="str">
        <f>IFERROR(__xludf.DUMMYFUNCTION("""COMPUTED_VALUE"""),"Match Day 6")</f>
        <v>Match Day 6</v>
      </c>
      <c r="C45" s="121" t="str">
        <f>IFERROR(__xludf.DUMMYFUNCTION("""COMPUTED_VALUE"""),"Gorillas")</f>
        <v>Gorillas</v>
      </c>
      <c r="D45" s="122" t="str">
        <f>IFERROR(__xludf.DUMMYFUNCTION("""COMPUTED_VALUE"""),"Gargoyle")</f>
        <v>Gargoyle</v>
      </c>
      <c r="E45" s="122" t="str">
        <f>IFERROR(__xludf.DUMMYFUNCTION("""COMPUTED_VALUE"""),"Peppermint")</f>
        <v>Peppermint</v>
      </c>
      <c r="F45" s="122" t="str">
        <f>IFERROR(__xludf.DUMMYFUNCTION("""COMPUTED_VALUE"""),"Avalanche")</f>
        <v>Avalanche</v>
      </c>
      <c r="G45" s="107"/>
      <c r="H45" s="122" t="str">
        <f>IFERROR(__xludf.DUMMYFUNCTION("""COMPUTED_VALUE"""),"Sons of Ares")</f>
        <v>Sons of Ares</v>
      </c>
      <c r="I45" s="122" t="str">
        <f>IFERROR(__xludf.DUMMYFUNCTION("""COMPUTED_VALUE"""),"Singularity")</f>
        <v>Singularity</v>
      </c>
      <c r="J45" s="122" t="str">
        <f>IFERROR(__xludf.DUMMYFUNCTION("""COMPUTED_VALUE"""),"Navigators")</f>
        <v>Navigators</v>
      </c>
      <c r="K45" s="122" t="str">
        <f>IFERROR(__xludf.DUMMYFUNCTION("""COMPUTED_VALUE"""),"Street Rats")</f>
        <v>Street Rats</v>
      </c>
      <c r="L45" s="107"/>
      <c r="M45" s="122" t="str">
        <f>IFERROR(__xludf.DUMMYFUNCTION("""COMPUTED_VALUE"""),"Makos")</f>
        <v>Makos</v>
      </c>
      <c r="N45" s="122" t="str">
        <f>IFERROR(__xludf.DUMMYFUNCTION("""COMPUTED_VALUE"""),"Kirin")</f>
        <v>Kirin</v>
      </c>
      <c r="O45" s="122" t="str">
        <f>IFERROR(__xludf.DUMMYFUNCTION("""COMPUTED_VALUE"""),"Mosaic Maestros")</f>
        <v>Mosaic Maestros</v>
      </c>
      <c r="P45" s="122" t="str">
        <f>IFERROR(__xludf.DUMMYFUNCTION("""COMPUTED_VALUE"""),"Water")</f>
        <v>Water</v>
      </c>
      <c r="Q45" s="107"/>
      <c r="R45" s="122" t="str">
        <f>IFERROR(__xludf.DUMMYFUNCTION("""COMPUTED_VALUE"""),"Legati")</f>
        <v>Legati</v>
      </c>
      <c r="S45" s="122" t="str">
        <f>IFERROR(__xludf.DUMMYFUNCTION("""COMPUTED_VALUE"""),"Grizzly Bears")</f>
        <v>Grizzly Bears</v>
      </c>
      <c r="T45" s="122" t="str">
        <f>IFERROR(__xludf.DUMMYFUNCTION("""COMPUTED_VALUE"""),"Shadow Tails")</f>
        <v>Shadow Tails</v>
      </c>
      <c r="U45" s="122" t="str">
        <f>IFERROR(__xludf.DUMMYFUNCTION("""COMPUTED_VALUE"""),"Lycans")</f>
        <v>Lycans</v>
      </c>
      <c r="V45" s="143">
        <f>IFERROR(__xludf.DUMMYFUNCTION("""COMPUTED_VALUE"""),45929.0)</f>
        <v>45929</v>
      </c>
      <c r="W45" s="73"/>
    </row>
    <row r="46">
      <c r="A46" s="73"/>
      <c r="B46" s="55" t="str">
        <f>IFERROR(__xludf.DUMMYFUNCTION("""COMPUTED_VALUE"""),"Match Day 7")</f>
        <v>Match Day 7</v>
      </c>
      <c r="C46" s="121" t="str">
        <f>IFERROR(__xludf.DUMMYFUNCTION("""COMPUTED_VALUE"""),"Gargoyle")</f>
        <v>Gargoyle</v>
      </c>
      <c r="D46" s="122" t="str">
        <f>IFERROR(__xludf.DUMMYFUNCTION("""COMPUTED_VALUE"""),"Gorillas")</f>
        <v>Gorillas</v>
      </c>
      <c r="E46" s="122" t="str">
        <f>IFERROR(__xludf.DUMMYFUNCTION("""COMPUTED_VALUE"""),"Avalanche")</f>
        <v>Avalanche</v>
      </c>
      <c r="F46" s="122" t="str">
        <f>IFERROR(__xludf.DUMMYFUNCTION("""COMPUTED_VALUE"""),"Peppermint")</f>
        <v>Peppermint</v>
      </c>
      <c r="G46" s="107"/>
      <c r="H46" s="122" t="str">
        <f>IFERROR(__xludf.DUMMYFUNCTION("""COMPUTED_VALUE"""),"Singularity")</f>
        <v>Singularity</v>
      </c>
      <c r="I46" s="122" t="str">
        <f>IFERROR(__xludf.DUMMYFUNCTION("""COMPUTED_VALUE"""),"Sons of Ares")</f>
        <v>Sons of Ares</v>
      </c>
      <c r="J46" s="122" t="str">
        <f>IFERROR(__xludf.DUMMYFUNCTION("""COMPUTED_VALUE"""),"Street Rats")</f>
        <v>Street Rats</v>
      </c>
      <c r="K46" s="122" t="str">
        <f>IFERROR(__xludf.DUMMYFUNCTION("""COMPUTED_VALUE"""),"Navigators")</f>
        <v>Navigators</v>
      </c>
      <c r="L46" s="107"/>
      <c r="M46" s="122" t="str">
        <f>IFERROR(__xludf.DUMMYFUNCTION("""COMPUTED_VALUE"""),"Kirin")</f>
        <v>Kirin</v>
      </c>
      <c r="N46" s="122" t="str">
        <f>IFERROR(__xludf.DUMMYFUNCTION("""COMPUTED_VALUE"""),"Makos")</f>
        <v>Makos</v>
      </c>
      <c r="O46" s="122" t="str">
        <f>IFERROR(__xludf.DUMMYFUNCTION("""COMPUTED_VALUE"""),"Water")</f>
        <v>Water</v>
      </c>
      <c r="P46" s="122" t="str">
        <f>IFERROR(__xludf.DUMMYFUNCTION("""COMPUTED_VALUE"""),"Mosaic Maestros")</f>
        <v>Mosaic Maestros</v>
      </c>
      <c r="Q46" s="107"/>
      <c r="R46" s="122" t="str">
        <f>IFERROR(__xludf.DUMMYFUNCTION("""COMPUTED_VALUE"""),"Grizzly Bears")</f>
        <v>Grizzly Bears</v>
      </c>
      <c r="S46" s="122" t="str">
        <f>IFERROR(__xludf.DUMMYFUNCTION("""COMPUTED_VALUE"""),"Legati")</f>
        <v>Legati</v>
      </c>
      <c r="T46" s="122" t="str">
        <f>IFERROR(__xludf.DUMMYFUNCTION("""COMPUTED_VALUE"""),"Lycans")</f>
        <v>Lycans</v>
      </c>
      <c r="U46" s="122" t="str">
        <f>IFERROR(__xludf.DUMMYFUNCTION("""COMPUTED_VALUE"""),"Shadow Tails")</f>
        <v>Shadow Tails</v>
      </c>
      <c r="V46" s="143">
        <f>IFERROR(__xludf.DUMMYFUNCTION("""COMPUTED_VALUE"""),45931.0)</f>
        <v>45931</v>
      </c>
      <c r="W46" s="73"/>
    </row>
    <row r="47">
      <c r="A47" s="73"/>
      <c r="B47" s="55" t="str">
        <f>IFERROR(__xludf.DUMMYFUNCTION("""COMPUTED_VALUE"""),"Match Day 8")</f>
        <v>Match Day 8</v>
      </c>
      <c r="C47" s="121" t="str">
        <f>IFERROR(__xludf.DUMMYFUNCTION("""COMPUTED_VALUE"""),"Peppermint")</f>
        <v>Peppermint</v>
      </c>
      <c r="D47" s="122" t="str">
        <f>IFERROR(__xludf.DUMMYFUNCTION("""COMPUTED_VALUE"""),"Avalanche")</f>
        <v>Avalanche</v>
      </c>
      <c r="E47" s="122" t="str">
        <f>IFERROR(__xludf.DUMMYFUNCTION("""COMPUTED_VALUE"""),"Gorillas")</f>
        <v>Gorillas</v>
      </c>
      <c r="F47" s="122" t="str">
        <f>IFERROR(__xludf.DUMMYFUNCTION("""COMPUTED_VALUE"""),"Gargoyle")</f>
        <v>Gargoyle</v>
      </c>
      <c r="G47" s="107"/>
      <c r="H47" s="122" t="str">
        <f>IFERROR(__xludf.DUMMYFUNCTION("""COMPUTED_VALUE"""),"Navigators")</f>
        <v>Navigators</v>
      </c>
      <c r="I47" s="122" t="str">
        <f>IFERROR(__xludf.DUMMYFUNCTION("""COMPUTED_VALUE"""),"Street Rats")</f>
        <v>Street Rats</v>
      </c>
      <c r="J47" s="122" t="str">
        <f>IFERROR(__xludf.DUMMYFUNCTION("""COMPUTED_VALUE"""),"Sons of Ares")</f>
        <v>Sons of Ares</v>
      </c>
      <c r="K47" s="122" t="str">
        <f>IFERROR(__xludf.DUMMYFUNCTION("""COMPUTED_VALUE"""),"Singularity")</f>
        <v>Singularity</v>
      </c>
      <c r="L47" s="107"/>
      <c r="M47" s="122" t="str">
        <f>IFERROR(__xludf.DUMMYFUNCTION("""COMPUTED_VALUE"""),"Mosaic Maestros")</f>
        <v>Mosaic Maestros</v>
      </c>
      <c r="N47" s="122" t="str">
        <f>IFERROR(__xludf.DUMMYFUNCTION("""COMPUTED_VALUE"""),"Water")</f>
        <v>Water</v>
      </c>
      <c r="O47" s="122" t="str">
        <f>IFERROR(__xludf.DUMMYFUNCTION("""COMPUTED_VALUE"""),"Makos")</f>
        <v>Makos</v>
      </c>
      <c r="P47" s="122" t="str">
        <f>IFERROR(__xludf.DUMMYFUNCTION("""COMPUTED_VALUE"""),"Kirin")</f>
        <v>Kirin</v>
      </c>
      <c r="Q47" s="107"/>
      <c r="R47" s="122" t="str">
        <f>IFERROR(__xludf.DUMMYFUNCTION("""COMPUTED_VALUE"""),"Shadow Tails")</f>
        <v>Shadow Tails</v>
      </c>
      <c r="S47" s="122" t="str">
        <f>IFERROR(__xludf.DUMMYFUNCTION("""COMPUTED_VALUE"""),"Lycans")</f>
        <v>Lycans</v>
      </c>
      <c r="T47" s="122" t="str">
        <f>IFERROR(__xludf.DUMMYFUNCTION("""COMPUTED_VALUE"""),"Legati")</f>
        <v>Legati</v>
      </c>
      <c r="U47" s="122" t="str">
        <f>IFERROR(__xludf.DUMMYFUNCTION("""COMPUTED_VALUE"""),"Grizzly Bears")</f>
        <v>Grizzly Bears</v>
      </c>
      <c r="V47" s="143">
        <f>IFERROR(__xludf.DUMMYFUNCTION("""COMPUTED_VALUE"""),45936.0)</f>
        <v>45936</v>
      </c>
      <c r="W47" s="73"/>
    </row>
    <row r="48">
      <c r="A48" s="73"/>
      <c r="B48" s="67" t="str">
        <f>IFERROR(__xludf.DUMMYFUNCTION("""COMPUTED_VALUE"""),"Match Day 9")</f>
        <v>Match Day 9</v>
      </c>
      <c r="C48" s="121" t="str">
        <f>IFERROR(__xludf.DUMMYFUNCTION("""COMPUTED_VALUE"""),"Avalanche")</f>
        <v>Avalanche</v>
      </c>
      <c r="D48" s="122" t="str">
        <f>IFERROR(__xludf.DUMMYFUNCTION("""COMPUTED_VALUE"""),"Peppermint")</f>
        <v>Peppermint</v>
      </c>
      <c r="E48" s="122" t="str">
        <f>IFERROR(__xludf.DUMMYFUNCTION("""COMPUTED_VALUE"""),"Gargoyle")</f>
        <v>Gargoyle</v>
      </c>
      <c r="F48" s="122" t="str">
        <f>IFERROR(__xludf.DUMMYFUNCTION("""COMPUTED_VALUE"""),"Gorillas")</f>
        <v>Gorillas</v>
      </c>
      <c r="G48" s="107"/>
      <c r="H48" s="122" t="str">
        <f>IFERROR(__xludf.DUMMYFUNCTION("""COMPUTED_VALUE"""),"Street Rats")</f>
        <v>Street Rats</v>
      </c>
      <c r="I48" s="122" t="str">
        <f>IFERROR(__xludf.DUMMYFUNCTION("""COMPUTED_VALUE"""),"Navigators")</f>
        <v>Navigators</v>
      </c>
      <c r="J48" s="122" t="str">
        <f>IFERROR(__xludf.DUMMYFUNCTION("""COMPUTED_VALUE"""),"Singularity")</f>
        <v>Singularity</v>
      </c>
      <c r="K48" s="122" t="str">
        <f>IFERROR(__xludf.DUMMYFUNCTION("""COMPUTED_VALUE"""),"Sons of Ares")</f>
        <v>Sons of Ares</v>
      </c>
      <c r="L48" s="107"/>
      <c r="M48" s="122" t="str">
        <f>IFERROR(__xludf.DUMMYFUNCTION("""COMPUTED_VALUE"""),"Water")</f>
        <v>Water</v>
      </c>
      <c r="N48" s="122" t="str">
        <f>IFERROR(__xludf.DUMMYFUNCTION("""COMPUTED_VALUE"""),"Mosaic Maestros")</f>
        <v>Mosaic Maestros</v>
      </c>
      <c r="O48" s="122" t="str">
        <f>IFERROR(__xludf.DUMMYFUNCTION("""COMPUTED_VALUE"""),"Kirin")</f>
        <v>Kirin</v>
      </c>
      <c r="P48" s="122" t="str">
        <f>IFERROR(__xludf.DUMMYFUNCTION("""COMPUTED_VALUE"""),"Makos")</f>
        <v>Makos</v>
      </c>
      <c r="Q48" s="107"/>
      <c r="R48" s="122" t="str">
        <f>IFERROR(__xludf.DUMMYFUNCTION("""COMPUTED_VALUE"""),"Lycans")</f>
        <v>Lycans</v>
      </c>
      <c r="S48" s="122" t="str">
        <f>IFERROR(__xludf.DUMMYFUNCTION("""COMPUTED_VALUE"""),"Shadow Tails")</f>
        <v>Shadow Tails</v>
      </c>
      <c r="T48" s="122" t="str">
        <f>IFERROR(__xludf.DUMMYFUNCTION("""COMPUTED_VALUE"""),"Grizzly Bears")</f>
        <v>Grizzly Bears</v>
      </c>
      <c r="U48" s="122" t="str">
        <f>IFERROR(__xludf.DUMMYFUNCTION("""COMPUTED_VALUE"""),"Legati")</f>
        <v>Legati</v>
      </c>
      <c r="V48" s="143">
        <f>IFERROR(__xludf.DUMMYFUNCTION("""COMPUTED_VALUE"""),45938.0)</f>
        <v>45938</v>
      </c>
      <c r="W48" s="73"/>
    </row>
    <row r="49">
      <c r="A49" s="73"/>
      <c r="B49" s="55" t="str">
        <f>IFERROR(__xludf.DUMMYFUNCTION("""COMPUTED_VALUE"""),"Match Day 10")</f>
        <v>Match Day 10</v>
      </c>
      <c r="C49" s="87" t="str">
        <f>IFERROR(__xludf.DUMMYFUNCTION("""COMPUTED_VALUE"""),"Cannoli")</f>
        <v>Cannoli</v>
      </c>
      <c r="D49" s="88" t="str">
        <f>IFERROR(__xludf.DUMMYFUNCTION("""COMPUTED_VALUE"""),"Banshees")</f>
        <v>Banshees</v>
      </c>
      <c r="E49" s="88" t="str">
        <f>IFERROR(__xludf.DUMMYFUNCTION("""COMPUTED_VALUE"""),"Dogfight")</f>
        <v>Dogfight</v>
      </c>
      <c r="F49" s="88" t="str">
        <f>IFERROR(__xludf.DUMMYFUNCTION("""COMPUTED_VALUE"""),"Dread")</f>
        <v>Dread</v>
      </c>
      <c r="G49" s="107"/>
      <c r="H49" s="88" t="str">
        <f>IFERROR(__xludf.DUMMYFUNCTION("""COMPUTED_VALUE"""),"Giant Squids")</f>
        <v>Giant Squids</v>
      </c>
      <c r="I49" s="88" t="str">
        <f>IFERROR(__xludf.DUMMYFUNCTION("""COMPUTED_VALUE"""),"Giraffes")</f>
        <v>Giraffes</v>
      </c>
      <c r="J49" s="88" t="str">
        <f>IFERROR(__xludf.DUMMYFUNCTION("""COMPUTED_VALUE"""),"Fer-de-Lance")</f>
        <v>Fer-de-Lance</v>
      </c>
      <c r="K49" s="88" t="str">
        <f>IFERROR(__xludf.DUMMYFUNCTION("""COMPUTED_VALUE"""),"Mages")</f>
        <v>Mages</v>
      </c>
      <c r="L49" s="107"/>
      <c r="M49" s="88" t="str">
        <f>IFERROR(__xludf.DUMMYFUNCTION("""COMPUTED_VALUE"""),"White Collars")</f>
        <v>White Collars</v>
      </c>
      <c r="N49" s="88" t="str">
        <f>IFERROR(__xludf.DUMMYFUNCTION("""COMPUTED_VALUE"""),"Gouda Gangsters")</f>
        <v>Gouda Gangsters</v>
      </c>
      <c r="O49" s="88" t="str">
        <f>IFERROR(__xludf.DUMMYFUNCTION("""COMPUTED_VALUE"""),"Merciless Mob")</f>
        <v>Merciless Mob</v>
      </c>
      <c r="P49" s="88" t="str">
        <f>IFERROR(__xludf.DUMMYFUNCTION("""COMPUTED_VALUE"""),"Nighthawks")</f>
        <v>Nighthawks</v>
      </c>
      <c r="Q49" s="107"/>
      <c r="R49" s="88" t="str">
        <f>IFERROR(__xludf.DUMMYFUNCTION("""COMPUTED_VALUE"""),"Blacksmiths")</f>
        <v>Blacksmiths</v>
      </c>
      <c r="S49" s="88" t="str">
        <f>IFERROR(__xludf.DUMMYFUNCTION("""COMPUTED_VALUE"""),"Folks")</f>
        <v>Folks</v>
      </c>
      <c r="T49" s="88" t="str">
        <f>IFERROR(__xludf.DUMMYFUNCTION("""COMPUTED_VALUE"""),"Supernova")</f>
        <v>Supernova</v>
      </c>
      <c r="U49" s="88" t="str">
        <f>IFERROR(__xludf.DUMMYFUNCTION("""COMPUTED_VALUE"""),"Berserkers")</f>
        <v>Berserkers</v>
      </c>
      <c r="V49" s="143">
        <f>IFERROR(__xludf.DUMMYFUNCTION("""COMPUTED_VALUE"""),45945.0)</f>
        <v>45945</v>
      </c>
      <c r="W49" s="73"/>
    </row>
    <row r="50">
      <c r="A50" s="73"/>
      <c r="B50" s="55" t="str">
        <f>IFERROR(__xludf.DUMMYFUNCTION("""COMPUTED_VALUE"""),"Match Day 11")</f>
        <v>Match Day 11</v>
      </c>
      <c r="C50" s="87" t="str">
        <f>IFERROR(__xludf.DUMMYFUNCTION("""COMPUTED_VALUE"""),"Banshees")</f>
        <v>Banshees</v>
      </c>
      <c r="D50" s="88" t="str">
        <f>IFERROR(__xludf.DUMMYFUNCTION("""COMPUTED_VALUE"""),"Cannoli")</f>
        <v>Cannoli</v>
      </c>
      <c r="E50" s="88" t="str">
        <f>IFERROR(__xludf.DUMMYFUNCTION("""COMPUTED_VALUE"""),"Dread")</f>
        <v>Dread</v>
      </c>
      <c r="F50" s="88" t="str">
        <f>IFERROR(__xludf.DUMMYFUNCTION("""COMPUTED_VALUE"""),"Dogfight")</f>
        <v>Dogfight</v>
      </c>
      <c r="G50" s="107"/>
      <c r="H50" s="88" t="str">
        <f>IFERROR(__xludf.DUMMYFUNCTION("""COMPUTED_VALUE"""),"Giraffes")</f>
        <v>Giraffes</v>
      </c>
      <c r="I50" s="88" t="str">
        <f>IFERROR(__xludf.DUMMYFUNCTION("""COMPUTED_VALUE"""),"Giant Squids")</f>
        <v>Giant Squids</v>
      </c>
      <c r="J50" s="88" t="str">
        <f>IFERROR(__xludf.DUMMYFUNCTION("""COMPUTED_VALUE"""),"Mages")</f>
        <v>Mages</v>
      </c>
      <c r="K50" s="88" t="str">
        <f>IFERROR(__xludf.DUMMYFUNCTION("""COMPUTED_VALUE"""),"Fer-de-Lance")</f>
        <v>Fer-de-Lance</v>
      </c>
      <c r="L50" s="107"/>
      <c r="M50" s="88" t="str">
        <f>IFERROR(__xludf.DUMMYFUNCTION("""COMPUTED_VALUE"""),"Gouda Gangsters")</f>
        <v>Gouda Gangsters</v>
      </c>
      <c r="N50" s="88" t="str">
        <f>IFERROR(__xludf.DUMMYFUNCTION("""COMPUTED_VALUE"""),"White Collars")</f>
        <v>White Collars</v>
      </c>
      <c r="O50" s="88" t="str">
        <f>IFERROR(__xludf.DUMMYFUNCTION("""COMPUTED_VALUE"""),"Nighthawks")</f>
        <v>Nighthawks</v>
      </c>
      <c r="P50" s="88" t="str">
        <f>IFERROR(__xludf.DUMMYFUNCTION("""COMPUTED_VALUE"""),"Merciless Mob")</f>
        <v>Merciless Mob</v>
      </c>
      <c r="Q50" s="107"/>
      <c r="R50" s="88" t="str">
        <f>IFERROR(__xludf.DUMMYFUNCTION("""COMPUTED_VALUE"""),"Folks")</f>
        <v>Folks</v>
      </c>
      <c r="S50" s="88" t="str">
        <f>IFERROR(__xludf.DUMMYFUNCTION("""COMPUTED_VALUE"""),"Blacksmiths")</f>
        <v>Blacksmiths</v>
      </c>
      <c r="T50" s="88" t="str">
        <f>IFERROR(__xludf.DUMMYFUNCTION("""COMPUTED_VALUE"""),"Berserkers")</f>
        <v>Berserkers</v>
      </c>
      <c r="U50" s="88" t="str">
        <f>IFERROR(__xludf.DUMMYFUNCTION("""COMPUTED_VALUE"""),"Supernova")</f>
        <v>Supernova</v>
      </c>
      <c r="V50" s="143">
        <f>IFERROR(__xludf.DUMMYFUNCTION("""COMPUTED_VALUE"""),45950.0)</f>
        <v>45950</v>
      </c>
      <c r="W50" s="73"/>
    </row>
    <row r="51">
      <c r="A51" s="73"/>
      <c r="B51" s="68" t="str">
        <f>IFERROR(__xludf.DUMMYFUNCTION("""COMPUTED_VALUE"""),"Match Day 12")</f>
        <v>Match Day 12</v>
      </c>
      <c r="C51" s="87" t="str">
        <f>IFERROR(__xludf.DUMMYFUNCTION("""COMPUTED_VALUE"""),"Dogfight")</f>
        <v>Dogfight</v>
      </c>
      <c r="D51" s="88" t="str">
        <f>IFERROR(__xludf.DUMMYFUNCTION("""COMPUTED_VALUE"""),"Dread")</f>
        <v>Dread</v>
      </c>
      <c r="E51" s="88" t="str">
        <f>IFERROR(__xludf.DUMMYFUNCTION("""COMPUTED_VALUE"""),"Cannoli")</f>
        <v>Cannoli</v>
      </c>
      <c r="F51" s="88" t="str">
        <f>IFERROR(__xludf.DUMMYFUNCTION("""COMPUTED_VALUE"""),"Banshees")</f>
        <v>Banshees</v>
      </c>
      <c r="G51" s="107"/>
      <c r="H51" s="88" t="str">
        <f>IFERROR(__xludf.DUMMYFUNCTION("""COMPUTED_VALUE"""),"Fer-de-Lance")</f>
        <v>Fer-de-Lance</v>
      </c>
      <c r="I51" s="88" t="str">
        <f>IFERROR(__xludf.DUMMYFUNCTION("""COMPUTED_VALUE"""),"Mages")</f>
        <v>Mages</v>
      </c>
      <c r="J51" s="88" t="str">
        <f>IFERROR(__xludf.DUMMYFUNCTION("""COMPUTED_VALUE"""),"Giant Squids")</f>
        <v>Giant Squids</v>
      </c>
      <c r="K51" s="88" t="str">
        <f>IFERROR(__xludf.DUMMYFUNCTION("""COMPUTED_VALUE"""),"Giraffes")</f>
        <v>Giraffes</v>
      </c>
      <c r="L51" s="107"/>
      <c r="M51" s="88" t="str">
        <f>IFERROR(__xludf.DUMMYFUNCTION("""COMPUTED_VALUE"""),"Merciless Mob")</f>
        <v>Merciless Mob</v>
      </c>
      <c r="N51" s="88" t="str">
        <f>IFERROR(__xludf.DUMMYFUNCTION("""COMPUTED_VALUE"""),"Nighthawks")</f>
        <v>Nighthawks</v>
      </c>
      <c r="O51" s="88" t="str">
        <f>IFERROR(__xludf.DUMMYFUNCTION("""COMPUTED_VALUE"""),"White Collars")</f>
        <v>White Collars</v>
      </c>
      <c r="P51" s="88" t="str">
        <f>IFERROR(__xludf.DUMMYFUNCTION("""COMPUTED_VALUE"""),"Gouda Gangsters")</f>
        <v>Gouda Gangsters</v>
      </c>
      <c r="Q51" s="107"/>
      <c r="R51" s="88" t="str">
        <f>IFERROR(__xludf.DUMMYFUNCTION("""COMPUTED_VALUE"""),"Supernova")</f>
        <v>Supernova</v>
      </c>
      <c r="S51" s="88" t="str">
        <f>IFERROR(__xludf.DUMMYFUNCTION("""COMPUTED_VALUE"""),"Berserkers")</f>
        <v>Berserkers</v>
      </c>
      <c r="T51" s="88" t="str">
        <f>IFERROR(__xludf.DUMMYFUNCTION("""COMPUTED_VALUE"""),"Blacksmiths")</f>
        <v>Blacksmiths</v>
      </c>
      <c r="U51" s="88" t="str">
        <f>IFERROR(__xludf.DUMMYFUNCTION("""COMPUTED_VALUE"""),"Folks")</f>
        <v>Folks</v>
      </c>
      <c r="V51" s="143">
        <f>IFERROR(__xludf.DUMMYFUNCTION("""COMPUTED_VALUE"""),45952.0)</f>
        <v>45952</v>
      </c>
      <c r="W51" s="73"/>
    </row>
    <row r="52">
      <c r="A52" s="73"/>
      <c r="B52" s="68" t="str">
        <f>IFERROR(__xludf.DUMMYFUNCTION("""COMPUTED_VALUE"""),"Match Day 13")</f>
        <v>Match Day 13</v>
      </c>
      <c r="C52" s="87" t="str">
        <f>IFERROR(__xludf.DUMMYFUNCTION("""COMPUTED_VALUE"""),"Dread")</f>
        <v>Dread</v>
      </c>
      <c r="D52" s="88" t="str">
        <f>IFERROR(__xludf.DUMMYFUNCTION("""COMPUTED_VALUE"""),"Dogfight")</f>
        <v>Dogfight</v>
      </c>
      <c r="E52" s="88" t="str">
        <f>IFERROR(__xludf.DUMMYFUNCTION("""COMPUTED_VALUE"""),"Banshees")</f>
        <v>Banshees</v>
      </c>
      <c r="F52" s="88" t="str">
        <f>IFERROR(__xludf.DUMMYFUNCTION("""COMPUTED_VALUE"""),"Cannoli")</f>
        <v>Cannoli</v>
      </c>
      <c r="G52" s="107"/>
      <c r="H52" s="88" t="str">
        <f>IFERROR(__xludf.DUMMYFUNCTION("""COMPUTED_VALUE"""),"Mages")</f>
        <v>Mages</v>
      </c>
      <c r="I52" s="88" t="str">
        <f>IFERROR(__xludf.DUMMYFUNCTION("""COMPUTED_VALUE"""),"Fer-de-Lance")</f>
        <v>Fer-de-Lance</v>
      </c>
      <c r="J52" s="88" t="str">
        <f>IFERROR(__xludf.DUMMYFUNCTION("""COMPUTED_VALUE"""),"Giraffes")</f>
        <v>Giraffes</v>
      </c>
      <c r="K52" s="88" t="str">
        <f>IFERROR(__xludf.DUMMYFUNCTION("""COMPUTED_VALUE"""),"Giant Squids")</f>
        <v>Giant Squids</v>
      </c>
      <c r="L52" s="107"/>
      <c r="M52" s="88" t="str">
        <f>IFERROR(__xludf.DUMMYFUNCTION("""COMPUTED_VALUE"""),"Nighthawks")</f>
        <v>Nighthawks</v>
      </c>
      <c r="N52" s="88" t="str">
        <f>IFERROR(__xludf.DUMMYFUNCTION("""COMPUTED_VALUE"""),"Merciless Mob")</f>
        <v>Merciless Mob</v>
      </c>
      <c r="O52" s="88" t="str">
        <f>IFERROR(__xludf.DUMMYFUNCTION("""COMPUTED_VALUE"""),"Gouda Gangsters")</f>
        <v>Gouda Gangsters</v>
      </c>
      <c r="P52" s="88" t="str">
        <f>IFERROR(__xludf.DUMMYFUNCTION("""COMPUTED_VALUE"""),"White Collars")</f>
        <v>White Collars</v>
      </c>
      <c r="Q52" s="107"/>
      <c r="R52" s="88" t="str">
        <f>IFERROR(__xludf.DUMMYFUNCTION("""COMPUTED_VALUE"""),"Berserkers")</f>
        <v>Berserkers</v>
      </c>
      <c r="S52" s="88" t="str">
        <f>IFERROR(__xludf.DUMMYFUNCTION("""COMPUTED_VALUE"""),"Supernova")</f>
        <v>Supernova</v>
      </c>
      <c r="T52" s="88" t="str">
        <f>IFERROR(__xludf.DUMMYFUNCTION("""COMPUTED_VALUE"""),"Folks")</f>
        <v>Folks</v>
      </c>
      <c r="U52" s="88" t="str">
        <f>IFERROR(__xludf.DUMMYFUNCTION("""COMPUTED_VALUE"""),"Blacksmiths")</f>
        <v>Blacksmiths</v>
      </c>
      <c r="V52" s="143">
        <f>IFERROR(__xludf.DUMMYFUNCTION("""COMPUTED_VALUE"""),45957.0)</f>
        <v>45957</v>
      </c>
      <c r="W52" s="73"/>
    </row>
    <row r="53">
      <c r="A53" s="73"/>
      <c r="B53" s="55" t="str">
        <f>IFERROR(__xludf.DUMMYFUNCTION("""COMPUTED_VALUE"""),"Match Day 14")</f>
        <v>Match Day 14</v>
      </c>
      <c r="C53" s="118" t="str">
        <f>IFERROR(__xludf.DUMMYFUNCTION("""COMPUTED_VALUE"""),"Merciless Mob")</f>
        <v>Merciless Mob</v>
      </c>
      <c r="D53" s="119" t="str">
        <f>IFERROR(__xludf.DUMMYFUNCTION("""COMPUTED_VALUE"""),"Nighthawks")</f>
        <v>Nighthawks</v>
      </c>
      <c r="E53" s="119" t="str">
        <f>IFERROR(__xludf.DUMMYFUNCTION("""COMPUTED_VALUE"""),"White Collars")</f>
        <v>White Collars</v>
      </c>
      <c r="F53" s="119" t="str">
        <f>IFERROR(__xludf.DUMMYFUNCTION("""COMPUTED_VALUE"""),"Gouda Gangsters")</f>
        <v>Gouda Gangsters</v>
      </c>
      <c r="G53" s="107"/>
      <c r="H53" s="119" t="str">
        <f>IFERROR(__xludf.DUMMYFUNCTION("""COMPUTED_VALUE"""),"Supernova")</f>
        <v>Supernova</v>
      </c>
      <c r="I53" s="119" t="str">
        <f>IFERROR(__xludf.DUMMYFUNCTION("""COMPUTED_VALUE"""),"Berserkers")</f>
        <v>Berserkers</v>
      </c>
      <c r="J53" s="119" t="str">
        <f>IFERROR(__xludf.DUMMYFUNCTION("""COMPUTED_VALUE"""),"Blacksmiths")</f>
        <v>Blacksmiths</v>
      </c>
      <c r="K53" s="119" t="str">
        <f>IFERROR(__xludf.DUMMYFUNCTION("""COMPUTED_VALUE"""),"Folks")</f>
        <v>Folks</v>
      </c>
      <c r="L53" s="107"/>
      <c r="M53" s="119" t="str">
        <f>IFERROR(__xludf.DUMMYFUNCTION("""COMPUTED_VALUE"""),"Dogfight")</f>
        <v>Dogfight</v>
      </c>
      <c r="N53" s="119" t="str">
        <f>IFERROR(__xludf.DUMMYFUNCTION("""COMPUTED_VALUE"""),"Dread")</f>
        <v>Dread</v>
      </c>
      <c r="O53" s="119" t="str">
        <f>IFERROR(__xludf.DUMMYFUNCTION("""COMPUTED_VALUE"""),"Cannoli")</f>
        <v>Cannoli</v>
      </c>
      <c r="P53" s="119" t="str">
        <f>IFERROR(__xludf.DUMMYFUNCTION("""COMPUTED_VALUE"""),"Banshees")</f>
        <v>Banshees</v>
      </c>
      <c r="Q53" s="107"/>
      <c r="R53" s="119" t="str">
        <f>IFERROR(__xludf.DUMMYFUNCTION("""COMPUTED_VALUE"""),"Fer-de-Lance")</f>
        <v>Fer-de-Lance</v>
      </c>
      <c r="S53" s="119" t="str">
        <f>IFERROR(__xludf.DUMMYFUNCTION("""COMPUTED_VALUE"""),"Mages")</f>
        <v>Mages</v>
      </c>
      <c r="T53" s="119" t="str">
        <f>IFERROR(__xludf.DUMMYFUNCTION("""COMPUTED_VALUE"""),"Giant Squids")</f>
        <v>Giant Squids</v>
      </c>
      <c r="U53" s="119" t="str">
        <f>IFERROR(__xludf.DUMMYFUNCTION("""COMPUTED_VALUE"""),"Giraffes")</f>
        <v>Giraffes</v>
      </c>
      <c r="V53" s="143">
        <f>IFERROR(__xludf.DUMMYFUNCTION("""COMPUTED_VALUE"""),45959.0)</f>
        <v>45959</v>
      </c>
      <c r="W53" s="73"/>
    </row>
    <row r="54">
      <c r="A54" s="73"/>
      <c r="B54" s="55" t="str">
        <f>IFERROR(__xludf.DUMMYFUNCTION("""COMPUTED_VALUE"""),"Match Day 15")</f>
        <v>Match Day 15</v>
      </c>
      <c r="C54" s="118" t="str">
        <f>IFERROR(__xludf.DUMMYFUNCTION("""COMPUTED_VALUE"""),"Gouda Gangsters")</f>
        <v>Gouda Gangsters</v>
      </c>
      <c r="D54" s="119" t="str">
        <f>IFERROR(__xludf.DUMMYFUNCTION("""COMPUTED_VALUE"""),"White Collars")</f>
        <v>White Collars</v>
      </c>
      <c r="E54" s="119" t="str">
        <f>IFERROR(__xludf.DUMMYFUNCTION("""COMPUTED_VALUE"""),"Nighthawks")</f>
        <v>Nighthawks</v>
      </c>
      <c r="F54" s="119" t="str">
        <f>IFERROR(__xludf.DUMMYFUNCTION("""COMPUTED_VALUE"""),"Merciless Mob")</f>
        <v>Merciless Mob</v>
      </c>
      <c r="G54" s="107"/>
      <c r="H54" s="119" t="str">
        <f>IFERROR(__xludf.DUMMYFUNCTION("""COMPUTED_VALUE"""),"Folks")</f>
        <v>Folks</v>
      </c>
      <c r="I54" s="119" t="str">
        <f>IFERROR(__xludf.DUMMYFUNCTION("""COMPUTED_VALUE"""),"Blacksmiths")</f>
        <v>Blacksmiths</v>
      </c>
      <c r="J54" s="119" t="str">
        <f>IFERROR(__xludf.DUMMYFUNCTION("""COMPUTED_VALUE"""),"Berserkers")</f>
        <v>Berserkers</v>
      </c>
      <c r="K54" s="119" t="str">
        <f>IFERROR(__xludf.DUMMYFUNCTION("""COMPUTED_VALUE"""),"Supernova")</f>
        <v>Supernova</v>
      </c>
      <c r="L54" s="107"/>
      <c r="M54" s="119" t="str">
        <f>IFERROR(__xludf.DUMMYFUNCTION("""COMPUTED_VALUE"""),"Banshees")</f>
        <v>Banshees</v>
      </c>
      <c r="N54" s="119" t="str">
        <f>IFERROR(__xludf.DUMMYFUNCTION("""COMPUTED_VALUE"""),"Cannoli")</f>
        <v>Cannoli</v>
      </c>
      <c r="O54" s="119" t="str">
        <f>IFERROR(__xludf.DUMMYFUNCTION("""COMPUTED_VALUE"""),"Dread")</f>
        <v>Dread</v>
      </c>
      <c r="P54" s="119" t="str">
        <f>IFERROR(__xludf.DUMMYFUNCTION("""COMPUTED_VALUE"""),"Dogfight")</f>
        <v>Dogfight</v>
      </c>
      <c r="Q54" s="107"/>
      <c r="R54" s="119" t="str">
        <f>IFERROR(__xludf.DUMMYFUNCTION("""COMPUTED_VALUE"""),"Giraffes")</f>
        <v>Giraffes</v>
      </c>
      <c r="S54" s="119" t="str">
        <f>IFERROR(__xludf.DUMMYFUNCTION("""COMPUTED_VALUE"""),"Giant Squids")</f>
        <v>Giant Squids</v>
      </c>
      <c r="T54" s="119" t="str">
        <f>IFERROR(__xludf.DUMMYFUNCTION("""COMPUTED_VALUE"""),"Mages")</f>
        <v>Mages</v>
      </c>
      <c r="U54" s="119" t="str">
        <f>IFERROR(__xludf.DUMMYFUNCTION("""COMPUTED_VALUE"""),"Fer-de-Lance")</f>
        <v>Fer-de-Lance</v>
      </c>
      <c r="V54" s="143">
        <f>IFERROR(__xludf.DUMMYFUNCTION("""COMPUTED_VALUE"""),45964.0)</f>
        <v>45964</v>
      </c>
      <c r="W54" s="73"/>
    </row>
    <row r="55">
      <c r="A55" s="73"/>
      <c r="B55" s="55" t="str">
        <f>IFERROR(__xludf.DUMMYFUNCTION("""COMPUTED_VALUE"""),"Match Day 16")</f>
        <v>Match Day 16</v>
      </c>
      <c r="C55" s="118" t="str">
        <f>IFERROR(__xludf.DUMMYFUNCTION("""COMPUTED_VALUE"""),"Nighthawks")</f>
        <v>Nighthawks</v>
      </c>
      <c r="D55" s="119" t="str">
        <f>IFERROR(__xludf.DUMMYFUNCTION("""COMPUTED_VALUE"""),"Merciless Mob")</f>
        <v>Merciless Mob</v>
      </c>
      <c r="E55" s="119" t="str">
        <f>IFERROR(__xludf.DUMMYFUNCTION("""COMPUTED_VALUE"""),"Gouda Gangsters")</f>
        <v>Gouda Gangsters</v>
      </c>
      <c r="F55" s="119" t="str">
        <f>IFERROR(__xludf.DUMMYFUNCTION("""COMPUTED_VALUE"""),"White Collars")</f>
        <v>White Collars</v>
      </c>
      <c r="G55" s="107"/>
      <c r="H55" s="119" t="str">
        <f>IFERROR(__xludf.DUMMYFUNCTION("""COMPUTED_VALUE"""),"Berserkers")</f>
        <v>Berserkers</v>
      </c>
      <c r="I55" s="119" t="str">
        <f>IFERROR(__xludf.DUMMYFUNCTION("""COMPUTED_VALUE"""),"Supernova")</f>
        <v>Supernova</v>
      </c>
      <c r="J55" s="119" t="str">
        <f>IFERROR(__xludf.DUMMYFUNCTION("""COMPUTED_VALUE"""),"Folks")</f>
        <v>Folks</v>
      </c>
      <c r="K55" s="119" t="str">
        <f>IFERROR(__xludf.DUMMYFUNCTION("""COMPUTED_VALUE"""),"Blacksmiths")</f>
        <v>Blacksmiths</v>
      </c>
      <c r="L55" s="107"/>
      <c r="M55" s="119" t="str">
        <f>IFERROR(__xludf.DUMMYFUNCTION("""COMPUTED_VALUE"""),"Dread")</f>
        <v>Dread</v>
      </c>
      <c r="N55" s="119" t="str">
        <f>IFERROR(__xludf.DUMMYFUNCTION("""COMPUTED_VALUE"""),"Dogfight")</f>
        <v>Dogfight</v>
      </c>
      <c r="O55" s="119" t="str">
        <f>IFERROR(__xludf.DUMMYFUNCTION("""COMPUTED_VALUE"""),"Banshees")</f>
        <v>Banshees</v>
      </c>
      <c r="P55" s="119" t="str">
        <f>IFERROR(__xludf.DUMMYFUNCTION("""COMPUTED_VALUE"""),"Cannoli")</f>
        <v>Cannoli</v>
      </c>
      <c r="Q55" s="107"/>
      <c r="R55" s="119" t="str">
        <f>IFERROR(__xludf.DUMMYFUNCTION("""COMPUTED_VALUE"""),"Mages")</f>
        <v>Mages</v>
      </c>
      <c r="S55" s="119" t="str">
        <f>IFERROR(__xludf.DUMMYFUNCTION("""COMPUTED_VALUE"""),"Fer-de-Lance")</f>
        <v>Fer-de-Lance</v>
      </c>
      <c r="T55" s="119" t="str">
        <f>IFERROR(__xludf.DUMMYFUNCTION("""COMPUTED_VALUE"""),"Giraffes")</f>
        <v>Giraffes</v>
      </c>
      <c r="U55" s="119" t="str">
        <f>IFERROR(__xludf.DUMMYFUNCTION("""COMPUTED_VALUE"""),"Giant Squids")</f>
        <v>Giant Squids</v>
      </c>
      <c r="V55" s="143">
        <f>IFERROR(__xludf.DUMMYFUNCTION("""COMPUTED_VALUE"""),45966.0)</f>
        <v>45966</v>
      </c>
      <c r="W55" s="73"/>
    </row>
    <row r="56">
      <c r="A56" s="73"/>
      <c r="B56" s="141" t="str">
        <f>IFERROR(__xludf.DUMMYFUNCTION("""COMPUTED_VALUE"""),"Match Day 17")</f>
        <v>Match Day 17</v>
      </c>
      <c r="C56" s="144" t="str">
        <f>IFERROR(__xludf.DUMMYFUNCTION("""COMPUTED_VALUE"""),"Wild-Card (9:45 PM ET) / Quarterfinals (10:30 PM ET)")</f>
        <v>Wild-Card (9:45 PM ET) / Quarterfinals (10:30 PM ET)</v>
      </c>
      <c r="D56" s="27"/>
      <c r="E56" s="27"/>
      <c r="F56" s="27"/>
      <c r="G56" s="27"/>
      <c r="H56" s="27"/>
      <c r="I56" s="27"/>
      <c r="J56" s="27"/>
      <c r="K56" s="90"/>
      <c r="L56" s="145"/>
      <c r="M56" s="144" t="str">
        <f>IFERROR(__xludf.DUMMYFUNCTION("""COMPUTED_VALUE"""),"Wild-Card (9:45 PM ET) / Quarterfinals (10:30 PM ET)")</f>
        <v>Wild-Card (9:45 PM ET) / Quarterfinals (10:30 PM ET)</v>
      </c>
      <c r="N56" s="27"/>
      <c r="O56" s="27"/>
      <c r="P56" s="27"/>
      <c r="Q56" s="27"/>
      <c r="R56" s="27"/>
      <c r="S56" s="27"/>
      <c r="T56" s="27"/>
      <c r="U56" s="90"/>
      <c r="V56" s="143">
        <f>IFERROR(__xludf.DUMMYFUNCTION("""COMPUTED_VALUE"""),45971.0)</f>
        <v>45971</v>
      </c>
      <c r="W56" s="73"/>
    </row>
    <row r="57">
      <c r="A57" s="73"/>
      <c r="B57" s="141" t="str">
        <f>IFERROR(__xludf.DUMMYFUNCTION("""COMPUTED_VALUE"""),"Match Day 18")</f>
        <v>Match Day 18</v>
      </c>
      <c r="C57" s="144" t="str">
        <f>IFERROR(__xludf.DUMMYFUNCTION("""COMPUTED_VALUE"""),"Semifinals (10:00 PM ET)")</f>
        <v>Semifinals (10:00 PM ET)</v>
      </c>
      <c r="D57" s="27"/>
      <c r="E57" s="27"/>
      <c r="F57" s="27"/>
      <c r="G57" s="27"/>
      <c r="H57" s="27"/>
      <c r="I57" s="27"/>
      <c r="J57" s="27"/>
      <c r="K57" s="90"/>
      <c r="L57" s="145"/>
      <c r="M57" s="144" t="str">
        <f>IFERROR(__xludf.DUMMYFUNCTION("""COMPUTED_VALUE"""),"Semifinals (10:00 PM ET)")</f>
        <v>Semifinals (10:00 PM ET)</v>
      </c>
      <c r="N57" s="27"/>
      <c r="O57" s="27"/>
      <c r="P57" s="27"/>
      <c r="Q57" s="27"/>
      <c r="R57" s="27"/>
      <c r="S57" s="27"/>
      <c r="T57" s="27"/>
      <c r="U57" s="90"/>
      <c r="V57" s="143">
        <f>IFERROR(__xludf.DUMMYFUNCTION("""COMPUTED_VALUE"""),45973.0)</f>
        <v>45973</v>
      </c>
      <c r="W57" s="73"/>
    </row>
    <row r="58">
      <c r="A58" s="73"/>
      <c r="B58" s="141" t="str">
        <f>IFERROR(__xludf.DUMMYFUNCTION("""COMPUTED_VALUE"""),"Match Day 19")</f>
        <v>Match Day 19</v>
      </c>
      <c r="C58" s="144" t="str">
        <f>IFERROR(__xludf.DUMMYFUNCTION("""COMPUTED_VALUE"""),"Finals (10:30 PM ET)")</f>
        <v>Finals (10:30 PM ET)</v>
      </c>
      <c r="D58" s="27"/>
      <c r="E58" s="27"/>
      <c r="F58" s="27"/>
      <c r="G58" s="27"/>
      <c r="H58" s="27"/>
      <c r="I58" s="27"/>
      <c r="J58" s="27"/>
      <c r="K58" s="90"/>
      <c r="L58" s="145"/>
      <c r="M58" s="144" t="str">
        <f>IFERROR(__xludf.DUMMYFUNCTION("""COMPUTED_VALUE"""),"Finals (10:30 PM ET)")</f>
        <v>Finals (10:30 PM ET)</v>
      </c>
      <c r="N58" s="27"/>
      <c r="O58" s="27"/>
      <c r="P58" s="27"/>
      <c r="Q58" s="27"/>
      <c r="R58" s="27"/>
      <c r="S58" s="27"/>
      <c r="T58" s="27"/>
      <c r="U58" s="90"/>
      <c r="V58" s="143">
        <f>IFERROR(__xludf.DUMMYFUNCTION("""COMPUTED_VALUE"""),45978.0)</f>
        <v>45978</v>
      </c>
      <c r="W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</row>
  </sheetData>
  <mergeCells count="24">
    <mergeCell ref="C2:U2"/>
    <mergeCell ref="H3:P3"/>
    <mergeCell ref="H4:P5"/>
    <mergeCell ref="C7:F7"/>
    <mergeCell ref="H7:K7"/>
    <mergeCell ref="M7:P7"/>
    <mergeCell ref="R7:U7"/>
    <mergeCell ref="C28:K28"/>
    <mergeCell ref="M28:U28"/>
    <mergeCell ref="C29:K29"/>
    <mergeCell ref="M29:U29"/>
    <mergeCell ref="C30:K30"/>
    <mergeCell ref="M30:U30"/>
    <mergeCell ref="I33:O34"/>
    <mergeCell ref="C57:K57"/>
    <mergeCell ref="C58:K58"/>
    <mergeCell ref="C35:F35"/>
    <mergeCell ref="H35:K35"/>
    <mergeCell ref="M35:P35"/>
    <mergeCell ref="R35:U35"/>
    <mergeCell ref="C56:K56"/>
    <mergeCell ref="M56:U56"/>
    <mergeCell ref="M57:U57"/>
    <mergeCell ref="M58:U5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88"/>
    <col customWidth="1" min="2" max="2" width="14.0"/>
    <col customWidth="1" min="3" max="6" width="15.13"/>
    <col customWidth="1" min="7" max="7" width="2.63"/>
    <col customWidth="1" min="8" max="11" width="15.13"/>
    <col customWidth="1" min="12" max="12" width="2.63"/>
    <col customWidth="1" min="13" max="16" width="15.13"/>
    <col customWidth="1" min="17" max="17" width="2.63"/>
    <col customWidth="1" min="18" max="21" width="15.13"/>
    <col customWidth="1" min="22" max="22" width="14.0"/>
    <col customWidth="1" min="23" max="23" width="3.75"/>
  </cols>
  <sheetData>
    <row r="1">
      <c r="A1" s="127" t="str">
        <f>IFERROR(__xludf.DUMMYFUNCTION("IMPORTRANGE(Imports!B1, ""Rival!A:W"")"),"sc")</f>
        <v>sc</v>
      </c>
      <c r="B1" s="73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73"/>
      <c r="W1" s="73"/>
    </row>
    <row r="2">
      <c r="A2" s="73"/>
      <c r="B2" s="73"/>
      <c r="C2" s="147" t="str">
        <f>IFERROR(__xludf.DUMMYFUNCTION("""COMPUTED_VALUE"""),"Rival Schedule")</f>
        <v>Rival Schedule</v>
      </c>
      <c r="V2" s="73"/>
      <c r="W2" s="73"/>
    </row>
    <row r="3">
      <c r="A3" s="128"/>
      <c r="B3" s="128"/>
      <c r="C3" s="130"/>
      <c r="D3" s="130"/>
      <c r="E3" s="130"/>
      <c r="F3" s="130"/>
      <c r="G3" s="130"/>
      <c r="H3" s="131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Q3" s="130"/>
      <c r="R3" s="130"/>
      <c r="S3" s="130"/>
      <c r="T3" s="130"/>
      <c r="U3" s="130"/>
      <c r="V3" s="128"/>
      <c r="W3" s="128"/>
    </row>
    <row r="4">
      <c r="A4" s="73"/>
      <c r="B4" s="132" t="str">
        <f>IFERROR(__xludf.DUMMYFUNCTION("""COMPUTED_VALUE"""),"Preseason")</f>
        <v>Preseason</v>
      </c>
      <c r="C4" s="84"/>
      <c r="D4" s="73"/>
      <c r="E4" s="73"/>
      <c r="F4" s="73"/>
      <c r="G4" s="131"/>
      <c r="H4" s="95" t="str">
        <f>IFERROR(__xludf.DUMMYFUNCTION("""COMPUTED_VALUE"""),"Solar Conference")</f>
        <v>Solar Conference</v>
      </c>
      <c r="Q4" s="73"/>
      <c r="R4" s="73"/>
      <c r="S4" s="73"/>
      <c r="T4" s="133"/>
      <c r="U4" s="133"/>
      <c r="V4" s="132" t="str">
        <f>IFERROR(__xludf.DUMMYFUNCTION("""COMPUTED_VALUE"""),"Preseason")</f>
        <v>Preseason</v>
      </c>
      <c r="W4" s="73"/>
    </row>
    <row r="5" ht="15.75" customHeight="1">
      <c r="A5" s="73"/>
      <c r="B5" s="96" t="str">
        <f>IFERROR(__xludf.DUMMYFUNCTION("""COMPUTED_VALUE"""),"In Division")</f>
        <v>In Division</v>
      </c>
      <c r="C5" s="134"/>
      <c r="D5" s="134"/>
      <c r="E5" s="134"/>
      <c r="F5" s="134"/>
      <c r="G5" s="134"/>
      <c r="Q5" s="134"/>
      <c r="R5" s="134"/>
      <c r="S5" s="134"/>
      <c r="T5" s="73"/>
      <c r="U5" s="73"/>
      <c r="V5" s="96" t="str">
        <f>IFERROR(__xludf.DUMMYFUNCTION("""COMPUTED_VALUE"""),"In Division")</f>
        <v>In Division</v>
      </c>
      <c r="W5" s="73"/>
    </row>
    <row r="6" ht="15.75" customHeight="1">
      <c r="A6" s="73"/>
      <c r="B6" s="78" t="str">
        <f>IFERROR(__xludf.DUMMYFUNCTION("""COMPUTED_VALUE"""),"In Conference")</f>
        <v>In Conference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78" t="str">
        <f>IFERROR(__xludf.DUMMYFUNCTION("""COMPUTED_VALUE"""),"In Conference")</f>
        <v>In Conference</v>
      </c>
      <c r="W6" s="73"/>
    </row>
    <row r="7" ht="15.75" customHeight="1">
      <c r="A7" s="73"/>
      <c r="B7" s="97" t="str">
        <f>IFERROR(__xludf.DUMMYFUNCTION("""COMPUTED_VALUE"""),"Out of Conference")</f>
        <v>Out of Conference</v>
      </c>
      <c r="C7" s="135" t="str">
        <f>IFERROR(__xludf.DUMMYFUNCTION("""COMPUTED_VALUE"""),"Cloud Division")</f>
        <v>Cloud Division</v>
      </c>
      <c r="G7" s="136"/>
      <c r="H7" s="137" t="str">
        <f>IFERROR(__xludf.DUMMYFUNCTION("""COMPUTED_VALUE"""),"Ember Division")</f>
        <v>Ember Division</v>
      </c>
      <c r="L7" s="134"/>
      <c r="M7" s="138" t="str">
        <f>IFERROR(__xludf.DUMMYFUNCTION("""COMPUTED_VALUE"""),"Mountain Division")</f>
        <v>Mountain Division</v>
      </c>
      <c r="Q7" s="136"/>
      <c r="R7" s="139" t="str">
        <f>IFERROR(__xludf.DUMMYFUNCTION("""COMPUTED_VALUE"""),"Ocean Division")</f>
        <v>Ocean Division</v>
      </c>
      <c r="V7" s="97" t="str">
        <f>IFERROR(__xludf.DUMMYFUNCTION("""COMPUTED_VALUE"""),"Out of Conference")</f>
        <v>Out of Conference</v>
      </c>
      <c r="W7" s="73"/>
    </row>
    <row r="8">
      <c r="A8" s="73"/>
      <c r="B8" s="80" t="str">
        <f>IFERROR(__xludf.DUMMYFUNCTION("""COMPUTED_VALUE"""),"Playoffs")</f>
        <v>Playoffs</v>
      </c>
      <c r="C8" s="103" t="str">
        <f>IFERROR(__xludf.DUMMYFUNCTION("""COMPUTED_VALUE"""),"Ocelots")</f>
        <v>Ocelots</v>
      </c>
      <c r="D8" s="103" t="str">
        <f>IFERROR(__xludf.DUMMYFUNCTION("""COMPUTED_VALUE"""),"Phoenix")</f>
        <v>Phoenix</v>
      </c>
      <c r="E8" s="103" t="str">
        <f>IFERROR(__xludf.DUMMYFUNCTION("""COMPUTED_VALUE"""),"Black Ice")</f>
        <v>Black Ice</v>
      </c>
      <c r="F8" s="103" t="str">
        <f>IFERROR(__xludf.DUMMYFUNCTION("""COMPUTED_VALUE"""),"Polar Ice")</f>
        <v>Polar Ice</v>
      </c>
      <c r="G8" s="81"/>
      <c r="H8" s="103" t="str">
        <f>IFERROR(__xludf.DUMMYFUNCTION("""COMPUTED_VALUE"""),"Howlers")</f>
        <v>Howlers</v>
      </c>
      <c r="I8" s="103" t="str">
        <f>IFERROR(__xludf.DUMMYFUNCTION("""COMPUTED_VALUE"""),"Lacuna")</f>
        <v>Lacuna</v>
      </c>
      <c r="J8" s="103" t="str">
        <f>IFERROR(__xludf.DUMMYFUNCTION("""COMPUTED_VALUE"""),"Primo")</f>
        <v>Primo</v>
      </c>
      <c r="K8" s="103" t="str">
        <f>IFERROR(__xludf.DUMMYFUNCTION("""COMPUTED_VALUE"""),"Liars")</f>
        <v>Liars</v>
      </c>
      <c r="L8" s="103"/>
      <c r="M8" s="103" t="str">
        <f>IFERROR(__xludf.DUMMYFUNCTION("""COMPUTED_VALUE"""),"Hammerheads")</f>
        <v>Hammerheads</v>
      </c>
      <c r="N8" s="103" t="str">
        <f>IFERROR(__xludf.DUMMYFUNCTION("""COMPUTED_VALUE"""),"Kitsune")</f>
        <v>Kitsune</v>
      </c>
      <c r="O8" s="103" t="str">
        <f>IFERROR(__xludf.DUMMYFUNCTION("""COMPUTED_VALUE"""),"Wind")</f>
        <v>Wind</v>
      </c>
      <c r="P8" s="103" t="str">
        <f>IFERROR(__xludf.DUMMYFUNCTION("""COMPUTED_VALUE"""),"Hue Heroes")</f>
        <v>Hue Heroes</v>
      </c>
      <c r="Q8" s="103"/>
      <c r="R8" s="103" t="str">
        <f>IFERROR(__xludf.DUMMYFUNCTION("""COMPUTED_VALUE"""),"Centuriones")</f>
        <v>Centuriones</v>
      </c>
      <c r="S8" s="103" t="str">
        <f>IFERROR(__xludf.DUMMYFUNCTION("""COMPUTED_VALUE"""),"Polar Bears")</f>
        <v>Polar Bears</v>
      </c>
      <c r="T8" s="103" t="str">
        <f>IFERROR(__xludf.DUMMYFUNCTION("""COMPUTED_VALUE"""),"Dracos")</f>
        <v>Dracos</v>
      </c>
      <c r="U8" s="81" t="str">
        <f>IFERROR(__xludf.DUMMYFUNCTION("""COMPUTED_VALUE"""),"Purrgatory")</f>
        <v>Purrgatory</v>
      </c>
      <c r="V8" s="80" t="str">
        <f>IFERROR(__xludf.DUMMYFUNCTION("""COMPUTED_VALUE"""),"Playoffs")</f>
        <v>Playoffs</v>
      </c>
      <c r="W8" s="73"/>
    </row>
    <row r="9">
      <c r="A9" s="73"/>
      <c r="B9" s="141" t="str">
        <f>IFERROR(__xludf.DUMMYFUNCTION("""COMPUTED_VALUE"""),"Preseason 1")</f>
        <v>Preseason 1</v>
      </c>
      <c r="C9" s="82" t="str">
        <f>IFERROR(__xludf.DUMMYFUNCTION("""COMPUTED_VALUE"""),"Phoenix")</f>
        <v>Phoenix</v>
      </c>
      <c r="D9" s="83" t="str">
        <f>IFERROR(__xludf.DUMMYFUNCTION("""COMPUTED_VALUE"""),"Ocelots")</f>
        <v>Ocelots</v>
      </c>
      <c r="E9" s="83" t="str">
        <f>IFERROR(__xludf.DUMMYFUNCTION("""COMPUTED_VALUE"""),"Polar Ice")</f>
        <v>Polar Ice</v>
      </c>
      <c r="F9" s="83" t="str">
        <f>IFERROR(__xludf.DUMMYFUNCTION("""COMPUTED_VALUE"""),"Black Ice")</f>
        <v>Black Ice</v>
      </c>
      <c r="G9" s="142"/>
      <c r="H9" s="83" t="str">
        <f>IFERROR(__xludf.DUMMYFUNCTION("""COMPUTED_VALUE"""),"Lacuna")</f>
        <v>Lacuna</v>
      </c>
      <c r="I9" s="83" t="str">
        <f>IFERROR(__xludf.DUMMYFUNCTION("""COMPUTED_VALUE"""),"Howlers")</f>
        <v>Howlers</v>
      </c>
      <c r="J9" s="83" t="str">
        <f>IFERROR(__xludf.DUMMYFUNCTION("""COMPUTED_VALUE"""),"Liars")</f>
        <v>Liars</v>
      </c>
      <c r="K9" s="83" t="str">
        <f>IFERROR(__xludf.DUMMYFUNCTION("""COMPUTED_VALUE"""),"Primo")</f>
        <v>Primo</v>
      </c>
      <c r="L9" s="142"/>
      <c r="M9" s="83" t="str">
        <f>IFERROR(__xludf.DUMMYFUNCTION("""COMPUTED_VALUE"""),"Kitsune")</f>
        <v>Kitsune</v>
      </c>
      <c r="N9" s="83" t="str">
        <f>IFERROR(__xludf.DUMMYFUNCTION("""COMPUTED_VALUE"""),"Hammerheads")</f>
        <v>Hammerheads</v>
      </c>
      <c r="O9" s="83" t="str">
        <f>IFERROR(__xludf.DUMMYFUNCTION("""COMPUTED_VALUE"""),"Hue Heroes")</f>
        <v>Hue Heroes</v>
      </c>
      <c r="P9" s="83" t="str">
        <f>IFERROR(__xludf.DUMMYFUNCTION("""COMPUTED_VALUE"""),"Wind")</f>
        <v>Wind</v>
      </c>
      <c r="Q9" s="142"/>
      <c r="R9" s="83" t="str">
        <f>IFERROR(__xludf.DUMMYFUNCTION("""COMPUTED_VALUE"""),"Polar Bears")</f>
        <v>Polar Bears</v>
      </c>
      <c r="S9" s="83" t="str">
        <f>IFERROR(__xludf.DUMMYFUNCTION("""COMPUTED_VALUE"""),"Centuriones")</f>
        <v>Centuriones</v>
      </c>
      <c r="T9" s="83" t="str">
        <f>IFERROR(__xludf.DUMMYFUNCTION("""COMPUTED_VALUE"""),"Purrgatory")</f>
        <v>Purrgatory</v>
      </c>
      <c r="U9" s="83" t="str">
        <f>IFERROR(__xludf.DUMMYFUNCTION("""COMPUTED_VALUE"""),"Dracos")</f>
        <v>Dracos</v>
      </c>
      <c r="V9" s="143">
        <f>IFERROR(__xludf.DUMMYFUNCTION("""COMPUTED_VALUE"""),45896.0)</f>
        <v>45896</v>
      </c>
      <c r="W9" s="84"/>
    </row>
    <row r="10">
      <c r="A10" s="73"/>
      <c r="B10" s="141" t="str">
        <f>IFERROR(__xludf.DUMMYFUNCTION("""COMPUTED_VALUE"""),"Preseason 2")</f>
        <v>Preseason 2</v>
      </c>
      <c r="C10" s="82" t="str">
        <f>IFERROR(__xludf.DUMMYFUNCTION("""COMPUTED_VALUE"""),"Dracos")</f>
        <v>Dracos</v>
      </c>
      <c r="D10" s="110" t="str">
        <f>IFERROR(__xludf.DUMMYFUNCTION("""COMPUTED_VALUE"""),"Purrgatory")</f>
        <v>Purrgatory</v>
      </c>
      <c r="E10" s="110" t="str">
        <f>IFERROR(__xludf.DUMMYFUNCTION("""COMPUTED_VALUE"""),"Centuriones")</f>
        <v>Centuriones</v>
      </c>
      <c r="F10" s="110" t="str">
        <f>IFERROR(__xludf.DUMMYFUNCTION("""COMPUTED_VALUE"""),"Polar Bears")</f>
        <v>Polar Bears</v>
      </c>
      <c r="G10" s="133"/>
      <c r="H10" s="111" t="str">
        <f>IFERROR(__xludf.DUMMYFUNCTION("""COMPUTED_VALUE"""),"Wind")</f>
        <v>Wind</v>
      </c>
      <c r="I10" s="110" t="str">
        <f>IFERROR(__xludf.DUMMYFUNCTION("""COMPUTED_VALUE"""),"Hue Heroes")</f>
        <v>Hue Heroes</v>
      </c>
      <c r="J10" s="110" t="str">
        <f>IFERROR(__xludf.DUMMYFUNCTION("""COMPUTED_VALUE"""),"Hammerheads")</f>
        <v>Hammerheads</v>
      </c>
      <c r="K10" s="110" t="str">
        <f>IFERROR(__xludf.DUMMYFUNCTION("""COMPUTED_VALUE"""),"Kitsune")</f>
        <v>Kitsune</v>
      </c>
      <c r="L10" s="133"/>
      <c r="M10" s="111" t="str">
        <f>IFERROR(__xludf.DUMMYFUNCTION("""COMPUTED_VALUE"""),"Primo")</f>
        <v>Primo</v>
      </c>
      <c r="N10" s="110" t="str">
        <f>IFERROR(__xludf.DUMMYFUNCTION("""COMPUTED_VALUE"""),"Liars")</f>
        <v>Liars</v>
      </c>
      <c r="O10" s="110" t="str">
        <f>IFERROR(__xludf.DUMMYFUNCTION("""COMPUTED_VALUE"""),"Howlers")</f>
        <v>Howlers</v>
      </c>
      <c r="P10" s="110" t="str">
        <f>IFERROR(__xludf.DUMMYFUNCTION("""COMPUTED_VALUE"""),"Lacuna")</f>
        <v>Lacuna</v>
      </c>
      <c r="Q10" s="133"/>
      <c r="R10" s="111" t="str">
        <f>IFERROR(__xludf.DUMMYFUNCTION("""COMPUTED_VALUE"""),"Black Ice")</f>
        <v>Black Ice</v>
      </c>
      <c r="S10" s="110" t="str">
        <f>IFERROR(__xludf.DUMMYFUNCTION("""COMPUTED_VALUE"""),"Polar Ice")</f>
        <v>Polar Ice</v>
      </c>
      <c r="T10" s="110" t="str">
        <f>IFERROR(__xludf.DUMMYFUNCTION("""COMPUTED_VALUE"""),"Ocelots")</f>
        <v>Ocelots</v>
      </c>
      <c r="U10" s="110" t="str">
        <f>IFERROR(__xludf.DUMMYFUNCTION("""COMPUTED_VALUE"""),"Phoenix")</f>
        <v>Phoenix</v>
      </c>
      <c r="V10" s="143">
        <f>IFERROR(__xludf.DUMMYFUNCTION("""COMPUTED_VALUE"""),45903.0)</f>
        <v>45903</v>
      </c>
      <c r="W10" s="84"/>
    </row>
    <row r="11">
      <c r="A11" s="73"/>
      <c r="B11" s="141" t="str">
        <f>IFERROR(__xludf.DUMMYFUNCTION("""COMPUTED_VALUE"""),"Preseason 3")</f>
        <v>Preseason 3</v>
      </c>
      <c r="C11" s="82" t="str">
        <f>IFERROR(__xludf.DUMMYFUNCTION("""COMPUTED_VALUE"""),"Heavy Metal")</f>
        <v>Heavy Metal</v>
      </c>
      <c r="D11" s="83" t="str">
        <f>IFERROR(__xludf.DUMMYFUNCTION("""COMPUTED_VALUE"""),"Mining Legion")</f>
        <v>Mining Legion</v>
      </c>
      <c r="E11" s="83" t="str">
        <f>IFERROR(__xludf.DUMMYFUNCTION("""COMPUTED_VALUE"""),"Quasars")</f>
        <v>Quasars</v>
      </c>
      <c r="F11" s="83" t="str">
        <f>IFERROR(__xludf.DUMMYFUNCTION("""COMPUTED_VALUE"""),"Samurai")</f>
        <v>Samurai</v>
      </c>
      <c r="G11" s="133"/>
      <c r="H11" s="82" t="str">
        <f>IFERROR(__xludf.DUMMYFUNCTION("""COMPUTED_VALUE"""),"Asiago Arsonists")</f>
        <v>Asiago Arsonists</v>
      </c>
      <c r="I11" s="83" t="str">
        <f>IFERROR(__xludf.DUMMYFUNCTION("""COMPUTED_VALUE"""),"Tax Evaders")</f>
        <v>Tax Evaders</v>
      </c>
      <c r="J11" s="83" t="str">
        <f>IFERROR(__xludf.DUMMYFUNCTION("""COMPUTED_VALUE"""),"Ruthless Racket")</f>
        <v>Ruthless Racket</v>
      </c>
      <c r="K11" s="83" t="str">
        <f>IFERROR(__xludf.DUMMYFUNCTION("""COMPUTED_VALUE"""),"Lightning")</f>
        <v>Lightning</v>
      </c>
      <c r="L11" s="133"/>
      <c r="M11" s="82" t="str">
        <f>IFERROR(__xludf.DUMMYFUNCTION("""COMPUTED_VALUE"""),"Hippos")</f>
        <v>Hippos</v>
      </c>
      <c r="N11" s="83" t="str">
        <f>IFERROR(__xludf.DUMMYFUNCTION("""COMPUTED_VALUE"""),"Barracudas")</f>
        <v>Barracudas</v>
      </c>
      <c r="O11" s="83" t="str">
        <f>IFERROR(__xludf.DUMMYFUNCTION("""COMPUTED_VALUE"""),"Gaboons")</f>
        <v>Gaboons</v>
      </c>
      <c r="P11" s="83" t="str">
        <f>IFERROR(__xludf.DUMMYFUNCTION("""COMPUTED_VALUE"""),"Guards")</f>
        <v>Guards</v>
      </c>
      <c r="Q11" s="133"/>
      <c r="R11" s="82" t="str">
        <f>IFERROR(__xludf.DUMMYFUNCTION("""COMPUTED_VALUE"""),"Phantoms")</f>
        <v>Phantoms</v>
      </c>
      <c r="S11" s="83" t="str">
        <f>IFERROR(__xludf.DUMMYFUNCTION("""COMPUTED_VALUE"""),"Hot Wings")</f>
        <v>Hot Wings</v>
      </c>
      <c r="T11" s="83" t="str">
        <f>IFERROR(__xludf.DUMMYFUNCTION("""COMPUTED_VALUE"""),"Scramjets")</f>
        <v>Scramjets</v>
      </c>
      <c r="U11" s="83" t="str">
        <f>IFERROR(__xludf.DUMMYFUNCTION("""COMPUTED_VALUE"""),"Nightfall")</f>
        <v>Nightfall</v>
      </c>
      <c r="V11" s="143">
        <f>IFERROR(__xludf.DUMMYFUNCTION("""COMPUTED_VALUE"""),45908.0)</f>
        <v>45908</v>
      </c>
      <c r="W11" s="84"/>
    </row>
    <row r="12">
      <c r="A12" s="73"/>
      <c r="B12" s="55" t="str">
        <f>IFERROR(__xludf.DUMMYFUNCTION("""COMPUTED_VALUE"""),"Match Day 1")</f>
        <v>Match Day 1</v>
      </c>
      <c r="C12" s="85" t="str">
        <f>IFERROR(__xludf.DUMMYFUNCTION("""COMPUTED_VALUE"""),"Lacuna")</f>
        <v>Lacuna</v>
      </c>
      <c r="D12" s="86" t="str">
        <f>IFERROR(__xludf.DUMMYFUNCTION("""COMPUTED_VALUE"""),"Howlers")</f>
        <v>Howlers</v>
      </c>
      <c r="E12" s="86" t="str">
        <f>IFERROR(__xludf.DUMMYFUNCTION("""COMPUTED_VALUE"""),"Liars")</f>
        <v>Liars</v>
      </c>
      <c r="F12" s="86" t="str">
        <f>IFERROR(__xludf.DUMMYFUNCTION("""COMPUTED_VALUE"""),"Primo")</f>
        <v>Primo</v>
      </c>
      <c r="G12" s="114"/>
      <c r="H12" s="86" t="str">
        <f>IFERROR(__xludf.DUMMYFUNCTION("""COMPUTED_VALUE"""),"Phoenix")</f>
        <v>Phoenix</v>
      </c>
      <c r="I12" s="86" t="str">
        <f>IFERROR(__xludf.DUMMYFUNCTION("""COMPUTED_VALUE"""),"Ocelots")</f>
        <v>Ocelots</v>
      </c>
      <c r="J12" s="86" t="str">
        <f>IFERROR(__xludf.DUMMYFUNCTION("""COMPUTED_VALUE"""),"Polar Ice")</f>
        <v>Polar Ice</v>
      </c>
      <c r="K12" s="86" t="str">
        <f>IFERROR(__xludf.DUMMYFUNCTION("""COMPUTED_VALUE"""),"Black Ice")</f>
        <v>Black Ice</v>
      </c>
      <c r="L12" s="114"/>
      <c r="M12" s="86" t="str">
        <f>IFERROR(__xludf.DUMMYFUNCTION("""COMPUTED_VALUE"""),"Polar Bears")</f>
        <v>Polar Bears</v>
      </c>
      <c r="N12" s="86" t="str">
        <f>IFERROR(__xludf.DUMMYFUNCTION("""COMPUTED_VALUE"""),"Centuriones")</f>
        <v>Centuriones</v>
      </c>
      <c r="O12" s="86" t="str">
        <f>IFERROR(__xludf.DUMMYFUNCTION("""COMPUTED_VALUE"""),"Purrgatory")</f>
        <v>Purrgatory</v>
      </c>
      <c r="P12" s="86" t="str">
        <f>IFERROR(__xludf.DUMMYFUNCTION("""COMPUTED_VALUE"""),"Dracos")</f>
        <v>Dracos</v>
      </c>
      <c r="Q12" s="114"/>
      <c r="R12" s="86" t="str">
        <f>IFERROR(__xludf.DUMMYFUNCTION("""COMPUTED_VALUE"""),"Kitsune")</f>
        <v>Kitsune</v>
      </c>
      <c r="S12" s="86" t="str">
        <f>IFERROR(__xludf.DUMMYFUNCTION("""COMPUTED_VALUE"""),"Hammerheads")</f>
        <v>Hammerheads</v>
      </c>
      <c r="T12" s="86" t="str">
        <f>IFERROR(__xludf.DUMMYFUNCTION("""COMPUTED_VALUE"""),"Hue Heroes")</f>
        <v>Hue Heroes</v>
      </c>
      <c r="U12" s="86" t="str">
        <f>IFERROR(__xludf.DUMMYFUNCTION("""COMPUTED_VALUE"""),"Wind")</f>
        <v>Wind</v>
      </c>
      <c r="V12" s="143">
        <f>IFERROR(__xludf.DUMMYFUNCTION("""COMPUTED_VALUE"""),45910.0)</f>
        <v>45910</v>
      </c>
      <c r="W12" s="84"/>
    </row>
    <row r="13">
      <c r="A13" s="73"/>
      <c r="B13" s="55" t="str">
        <f>IFERROR(__xludf.DUMMYFUNCTION("""COMPUTED_VALUE"""),"Match Day 2")</f>
        <v>Match Day 2</v>
      </c>
      <c r="C13" s="87" t="str">
        <f>IFERROR(__xludf.DUMMYFUNCTION("""COMPUTED_VALUE"""),"Centuriones")</f>
        <v>Centuriones</v>
      </c>
      <c r="D13" s="88" t="str">
        <f>IFERROR(__xludf.DUMMYFUNCTION("""COMPUTED_VALUE"""),"Polar Bears")</f>
        <v>Polar Bears</v>
      </c>
      <c r="E13" s="88" t="str">
        <f>IFERROR(__xludf.DUMMYFUNCTION("""COMPUTED_VALUE"""),"Dracos")</f>
        <v>Dracos</v>
      </c>
      <c r="F13" s="88" t="str">
        <f>IFERROR(__xludf.DUMMYFUNCTION("""COMPUTED_VALUE"""),"Purrgatory")</f>
        <v>Purrgatory</v>
      </c>
      <c r="G13" s="107"/>
      <c r="H13" s="88" t="str">
        <f>IFERROR(__xludf.DUMMYFUNCTION("""COMPUTED_VALUE"""),"Hammerheads")</f>
        <v>Hammerheads</v>
      </c>
      <c r="I13" s="88" t="str">
        <f>IFERROR(__xludf.DUMMYFUNCTION("""COMPUTED_VALUE"""),"Kitsune")</f>
        <v>Kitsune</v>
      </c>
      <c r="J13" s="88" t="str">
        <f>IFERROR(__xludf.DUMMYFUNCTION("""COMPUTED_VALUE"""),"Wind")</f>
        <v>Wind</v>
      </c>
      <c r="K13" s="88" t="str">
        <f>IFERROR(__xludf.DUMMYFUNCTION("""COMPUTED_VALUE"""),"Hue Heroes")</f>
        <v>Hue Heroes</v>
      </c>
      <c r="L13" s="107"/>
      <c r="M13" s="88" t="str">
        <f>IFERROR(__xludf.DUMMYFUNCTION("""COMPUTED_VALUE"""),"Howlers")</f>
        <v>Howlers</v>
      </c>
      <c r="N13" s="88" t="str">
        <f>IFERROR(__xludf.DUMMYFUNCTION("""COMPUTED_VALUE"""),"Lacuna")</f>
        <v>Lacuna</v>
      </c>
      <c r="O13" s="88" t="str">
        <f>IFERROR(__xludf.DUMMYFUNCTION("""COMPUTED_VALUE"""),"Primo")</f>
        <v>Primo</v>
      </c>
      <c r="P13" s="88" t="str">
        <f>IFERROR(__xludf.DUMMYFUNCTION("""COMPUTED_VALUE"""),"Liars")</f>
        <v>Liars</v>
      </c>
      <c r="Q13" s="107"/>
      <c r="R13" s="88" t="str">
        <f>IFERROR(__xludf.DUMMYFUNCTION("""COMPUTED_VALUE"""),"Ocelots")</f>
        <v>Ocelots</v>
      </c>
      <c r="S13" s="88" t="str">
        <f>IFERROR(__xludf.DUMMYFUNCTION("""COMPUTED_VALUE"""),"Phoenix")</f>
        <v>Phoenix</v>
      </c>
      <c r="T13" s="88" t="str">
        <f>IFERROR(__xludf.DUMMYFUNCTION("""COMPUTED_VALUE"""),"Black Ice")</f>
        <v>Black Ice</v>
      </c>
      <c r="U13" s="88" t="str">
        <f>IFERROR(__xludf.DUMMYFUNCTION("""COMPUTED_VALUE"""),"Polar Ice")</f>
        <v>Polar Ice</v>
      </c>
      <c r="V13" s="143">
        <f>IFERROR(__xludf.DUMMYFUNCTION("""COMPUTED_VALUE"""),45915.0)</f>
        <v>45915</v>
      </c>
      <c r="W13" s="73"/>
    </row>
    <row r="14">
      <c r="A14" s="73"/>
      <c r="B14" s="55" t="str">
        <f>IFERROR(__xludf.DUMMYFUNCTION("""COMPUTED_VALUE"""),"Match Day 3")</f>
        <v>Match Day 3</v>
      </c>
      <c r="C14" s="118" t="str">
        <f>IFERROR(__xludf.DUMMYFUNCTION("""COMPUTED_VALUE"""),"Black Ice")</f>
        <v>Black Ice</v>
      </c>
      <c r="D14" s="119" t="str">
        <f>IFERROR(__xludf.DUMMYFUNCTION("""COMPUTED_VALUE"""),"Polar Ice")</f>
        <v>Polar Ice</v>
      </c>
      <c r="E14" s="119" t="str">
        <f>IFERROR(__xludf.DUMMYFUNCTION("""COMPUTED_VALUE"""),"Ocelots")</f>
        <v>Ocelots</v>
      </c>
      <c r="F14" s="119" t="str">
        <f>IFERROR(__xludf.DUMMYFUNCTION("""COMPUTED_VALUE"""),"Phoenix")</f>
        <v>Phoenix</v>
      </c>
      <c r="G14" s="107"/>
      <c r="H14" s="119" t="str">
        <f>IFERROR(__xludf.DUMMYFUNCTION("""COMPUTED_VALUE"""),"Primo")</f>
        <v>Primo</v>
      </c>
      <c r="I14" s="119" t="str">
        <f>IFERROR(__xludf.DUMMYFUNCTION("""COMPUTED_VALUE"""),"Liars")</f>
        <v>Liars</v>
      </c>
      <c r="J14" s="119" t="str">
        <f>IFERROR(__xludf.DUMMYFUNCTION("""COMPUTED_VALUE"""),"Howlers")</f>
        <v>Howlers</v>
      </c>
      <c r="K14" s="119" t="str">
        <f>IFERROR(__xludf.DUMMYFUNCTION("""COMPUTED_VALUE"""),"Lacuna")</f>
        <v>Lacuna</v>
      </c>
      <c r="L14" s="107"/>
      <c r="M14" s="119" t="str">
        <f>IFERROR(__xludf.DUMMYFUNCTION("""COMPUTED_VALUE"""),"Wind")</f>
        <v>Wind</v>
      </c>
      <c r="N14" s="119" t="str">
        <f>IFERROR(__xludf.DUMMYFUNCTION("""COMPUTED_VALUE"""),"Hue Heroes")</f>
        <v>Hue Heroes</v>
      </c>
      <c r="O14" s="119" t="str">
        <f>IFERROR(__xludf.DUMMYFUNCTION("""COMPUTED_VALUE"""),"Hammerheads")</f>
        <v>Hammerheads</v>
      </c>
      <c r="P14" s="119" t="str">
        <f>IFERROR(__xludf.DUMMYFUNCTION("""COMPUTED_VALUE"""),"Kitsune")</f>
        <v>Kitsune</v>
      </c>
      <c r="Q14" s="107"/>
      <c r="R14" s="119" t="str">
        <f>IFERROR(__xludf.DUMMYFUNCTION("""COMPUTED_VALUE"""),"Dracos")</f>
        <v>Dracos</v>
      </c>
      <c r="S14" s="119" t="str">
        <f>IFERROR(__xludf.DUMMYFUNCTION("""COMPUTED_VALUE"""),"Purrgatory")</f>
        <v>Purrgatory</v>
      </c>
      <c r="T14" s="119" t="str">
        <f>IFERROR(__xludf.DUMMYFUNCTION("""COMPUTED_VALUE"""),"Centuriones")</f>
        <v>Centuriones</v>
      </c>
      <c r="U14" s="119" t="str">
        <f>IFERROR(__xludf.DUMMYFUNCTION("""COMPUTED_VALUE"""),"Polar Bears")</f>
        <v>Polar Bears</v>
      </c>
      <c r="V14" s="143">
        <f>IFERROR(__xludf.DUMMYFUNCTION("""COMPUTED_VALUE"""),45917.0)</f>
        <v>45917</v>
      </c>
      <c r="W14" s="73"/>
    </row>
    <row r="15">
      <c r="A15" s="73"/>
      <c r="B15" s="55" t="str">
        <f>IFERROR(__xludf.DUMMYFUNCTION("""COMPUTED_VALUE"""),"Match Day 4")</f>
        <v>Match Day 4</v>
      </c>
      <c r="C15" s="118" t="str">
        <f>IFERROR(__xludf.DUMMYFUNCTION("""COMPUTED_VALUE"""),"Phoenix")</f>
        <v>Phoenix</v>
      </c>
      <c r="D15" s="119" t="str">
        <f>IFERROR(__xludf.DUMMYFUNCTION("""COMPUTED_VALUE"""),"Ocelots")</f>
        <v>Ocelots</v>
      </c>
      <c r="E15" s="119" t="str">
        <f>IFERROR(__xludf.DUMMYFUNCTION("""COMPUTED_VALUE"""),"Polar Ice")</f>
        <v>Polar Ice</v>
      </c>
      <c r="F15" s="119" t="str">
        <f>IFERROR(__xludf.DUMMYFUNCTION("""COMPUTED_VALUE"""),"Black Ice")</f>
        <v>Black Ice</v>
      </c>
      <c r="G15" s="107"/>
      <c r="H15" s="119" t="str">
        <f>IFERROR(__xludf.DUMMYFUNCTION("""COMPUTED_VALUE"""),"Lacuna")</f>
        <v>Lacuna</v>
      </c>
      <c r="I15" s="119" t="str">
        <f>IFERROR(__xludf.DUMMYFUNCTION("""COMPUTED_VALUE"""),"Howlers")</f>
        <v>Howlers</v>
      </c>
      <c r="J15" s="119" t="str">
        <f>IFERROR(__xludf.DUMMYFUNCTION("""COMPUTED_VALUE"""),"Liars")</f>
        <v>Liars</v>
      </c>
      <c r="K15" s="119" t="str">
        <f>IFERROR(__xludf.DUMMYFUNCTION("""COMPUTED_VALUE"""),"Primo")</f>
        <v>Primo</v>
      </c>
      <c r="L15" s="107"/>
      <c r="M15" s="119" t="str">
        <f>IFERROR(__xludf.DUMMYFUNCTION("""COMPUTED_VALUE"""),"Kitsune")</f>
        <v>Kitsune</v>
      </c>
      <c r="N15" s="119" t="str">
        <f>IFERROR(__xludf.DUMMYFUNCTION("""COMPUTED_VALUE"""),"Hammerheads")</f>
        <v>Hammerheads</v>
      </c>
      <c r="O15" s="119" t="str">
        <f>IFERROR(__xludf.DUMMYFUNCTION("""COMPUTED_VALUE"""),"Hue Heroes")</f>
        <v>Hue Heroes</v>
      </c>
      <c r="P15" s="119" t="str">
        <f>IFERROR(__xludf.DUMMYFUNCTION("""COMPUTED_VALUE"""),"Wind")</f>
        <v>Wind</v>
      </c>
      <c r="Q15" s="107"/>
      <c r="R15" s="119" t="str">
        <f>IFERROR(__xludf.DUMMYFUNCTION("""COMPUTED_VALUE"""),"Polar Bears")</f>
        <v>Polar Bears</v>
      </c>
      <c r="S15" s="119" t="str">
        <f>IFERROR(__xludf.DUMMYFUNCTION("""COMPUTED_VALUE"""),"Centuriones")</f>
        <v>Centuriones</v>
      </c>
      <c r="T15" s="119" t="str">
        <f>IFERROR(__xludf.DUMMYFUNCTION("""COMPUTED_VALUE"""),"Purrgatory")</f>
        <v>Purrgatory</v>
      </c>
      <c r="U15" s="119" t="str">
        <f>IFERROR(__xludf.DUMMYFUNCTION("""COMPUTED_VALUE"""),"Dracos")</f>
        <v>Dracos</v>
      </c>
      <c r="V15" s="143">
        <f>IFERROR(__xludf.DUMMYFUNCTION("""COMPUTED_VALUE"""),45922.0)</f>
        <v>45922</v>
      </c>
      <c r="W15" s="73"/>
    </row>
    <row r="16">
      <c r="A16" s="73"/>
      <c r="B16" s="55" t="str">
        <f>IFERROR(__xludf.DUMMYFUNCTION("""COMPUTED_VALUE"""),"Match Day 5")</f>
        <v>Match Day 5</v>
      </c>
      <c r="C16" s="118" t="str">
        <f>IFERROR(__xludf.DUMMYFUNCTION("""COMPUTED_VALUE"""),"Polar Ice")</f>
        <v>Polar Ice</v>
      </c>
      <c r="D16" s="119" t="str">
        <f>IFERROR(__xludf.DUMMYFUNCTION("""COMPUTED_VALUE"""),"Black Ice")</f>
        <v>Black Ice</v>
      </c>
      <c r="E16" s="119" t="str">
        <f>IFERROR(__xludf.DUMMYFUNCTION("""COMPUTED_VALUE"""),"Phoenix")</f>
        <v>Phoenix</v>
      </c>
      <c r="F16" s="119" t="str">
        <f>IFERROR(__xludf.DUMMYFUNCTION("""COMPUTED_VALUE"""),"Ocelots")</f>
        <v>Ocelots</v>
      </c>
      <c r="G16" s="107"/>
      <c r="H16" s="119" t="str">
        <f>IFERROR(__xludf.DUMMYFUNCTION("""COMPUTED_VALUE"""),"Liars")</f>
        <v>Liars</v>
      </c>
      <c r="I16" s="119" t="str">
        <f>IFERROR(__xludf.DUMMYFUNCTION("""COMPUTED_VALUE"""),"Primo")</f>
        <v>Primo</v>
      </c>
      <c r="J16" s="119" t="str">
        <f>IFERROR(__xludf.DUMMYFUNCTION("""COMPUTED_VALUE"""),"Lacuna")</f>
        <v>Lacuna</v>
      </c>
      <c r="K16" s="119" t="str">
        <f>IFERROR(__xludf.DUMMYFUNCTION("""COMPUTED_VALUE"""),"Howlers")</f>
        <v>Howlers</v>
      </c>
      <c r="L16" s="107"/>
      <c r="M16" s="119" t="str">
        <f>IFERROR(__xludf.DUMMYFUNCTION("""COMPUTED_VALUE"""),"Hue Heroes")</f>
        <v>Hue Heroes</v>
      </c>
      <c r="N16" s="119" t="str">
        <f>IFERROR(__xludf.DUMMYFUNCTION("""COMPUTED_VALUE"""),"Wind")</f>
        <v>Wind</v>
      </c>
      <c r="O16" s="119" t="str">
        <f>IFERROR(__xludf.DUMMYFUNCTION("""COMPUTED_VALUE"""),"Kitsune")</f>
        <v>Kitsune</v>
      </c>
      <c r="P16" s="119" t="str">
        <f>IFERROR(__xludf.DUMMYFUNCTION("""COMPUTED_VALUE"""),"Hammerheads")</f>
        <v>Hammerheads</v>
      </c>
      <c r="Q16" s="107"/>
      <c r="R16" s="119" t="str">
        <f>IFERROR(__xludf.DUMMYFUNCTION("""COMPUTED_VALUE"""),"Purrgatory")</f>
        <v>Purrgatory</v>
      </c>
      <c r="S16" s="119" t="str">
        <f>IFERROR(__xludf.DUMMYFUNCTION("""COMPUTED_VALUE"""),"Dracos")</f>
        <v>Dracos</v>
      </c>
      <c r="T16" s="119" t="str">
        <f>IFERROR(__xludf.DUMMYFUNCTION("""COMPUTED_VALUE"""),"Polar Bears")</f>
        <v>Polar Bears</v>
      </c>
      <c r="U16" s="119" t="str">
        <f>IFERROR(__xludf.DUMMYFUNCTION("""COMPUTED_VALUE"""),"Centuriones")</f>
        <v>Centuriones</v>
      </c>
      <c r="V16" s="143">
        <f>IFERROR(__xludf.DUMMYFUNCTION("""COMPUTED_VALUE"""),45924.0)</f>
        <v>45924</v>
      </c>
      <c r="W16" s="73"/>
    </row>
    <row r="17">
      <c r="A17" s="73"/>
      <c r="B17" s="55" t="str">
        <f>IFERROR(__xludf.DUMMYFUNCTION("""COMPUTED_VALUE"""),"Match Day 6")</f>
        <v>Match Day 6</v>
      </c>
      <c r="C17" s="121" t="str">
        <f>IFERROR(__xludf.DUMMYFUNCTION("""COMPUTED_VALUE"""),"Tax Evaders")</f>
        <v>Tax Evaders</v>
      </c>
      <c r="D17" s="122" t="str">
        <f>IFERROR(__xludf.DUMMYFUNCTION("""COMPUTED_VALUE"""),"Asiago Arsonists")</f>
        <v>Asiago Arsonists</v>
      </c>
      <c r="E17" s="122" t="str">
        <f>IFERROR(__xludf.DUMMYFUNCTION("""COMPUTED_VALUE"""),"Lightning")</f>
        <v>Lightning</v>
      </c>
      <c r="F17" s="122" t="str">
        <f>IFERROR(__xludf.DUMMYFUNCTION("""COMPUTED_VALUE"""),"Ruthless Racket")</f>
        <v>Ruthless Racket</v>
      </c>
      <c r="G17" s="107"/>
      <c r="H17" s="122" t="str">
        <f>IFERROR(__xludf.DUMMYFUNCTION("""COMPUTED_VALUE"""),"Mining Legion")</f>
        <v>Mining Legion</v>
      </c>
      <c r="I17" s="122" t="str">
        <f>IFERROR(__xludf.DUMMYFUNCTION("""COMPUTED_VALUE"""),"Heavy Metal")</f>
        <v>Heavy Metal</v>
      </c>
      <c r="J17" s="122" t="str">
        <f>IFERROR(__xludf.DUMMYFUNCTION("""COMPUTED_VALUE"""),"Samurai")</f>
        <v>Samurai</v>
      </c>
      <c r="K17" s="122" t="str">
        <f>IFERROR(__xludf.DUMMYFUNCTION("""COMPUTED_VALUE"""),"Quasars")</f>
        <v>Quasars</v>
      </c>
      <c r="L17" s="107"/>
      <c r="M17" s="122" t="str">
        <f>IFERROR(__xludf.DUMMYFUNCTION("""COMPUTED_VALUE"""),"Hot Wings")</f>
        <v>Hot Wings</v>
      </c>
      <c r="N17" s="122" t="str">
        <f>IFERROR(__xludf.DUMMYFUNCTION("""COMPUTED_VALUE"""),"Phantoms")</f>
        <v>Phantoms</v>
      </c>
      <c r="O17" s="122" t="str">
        <f>IFERROR(__xludf.DUMMYFUNCTION("""COMPUTED_VALUE"""),"Nightfall")</f>
        <v>Nightfall</v>
      </c>
      <c r="P17" s="122" t="str">
        <f>IFERROR(__xludf.DUMMYFUNCTION("""COMPUTED_VALUE"""),"Scramjets")</f>
        <v>Scramjets</v>
      </c>
      <c r="Q17" s="107"/>
      <c r="R17" s="122" t="str">
        <f>IFERROR(__xludf.DUMMYFUNCTION("""COMPUTED_VALUE"""),"Barracudas")</f>
        <v>Barracudas</v>
      </c>
      <c r="S17" s="122" t="str">
        <f>IFERROR(__xludf.DUMMYFUNCTION("""COMPUTED_VALUE"""),"Hippos")</f>
        <v>Hippos</v>
      </c>
      <c r="T17" s="122" t="str">
        <f>IFERROR(__xludf.DUMMYFUNCTION("""COMPUTED_VALUE"""),"Guards")</f>
        <v>Guards</v>
      </c>
      <c r="U17" s="122" t="str">
        <f>IFERROR(__xludf.DUMMYFUNCTION("""COMPUTED_VALUE"""),"Gaboons")</f>
        <v>Gaboons</v>
      </c>
      <c r="V17" s="143">
        <f>IFERROR(__xludf.DUMMYFUNCTION("""COMPUTED_VALUE"""),45929.0)</f>
        <v>45929</v>
      </c>
      <c r="W17" s="73"/>
    </row>
    <row r="18">
      <c r="A18" s="73"/>
      <c r="B18" s="55" t="str">
        <f>IFERROR(__xludf.DUMMYFUNCTION("""COMPUTED_VALUE"""),"Match Day 7")</f>
        <v>Match Day 7</v>
      </c>
      <c r="C18" s="121" t="str">
        <f>IFERROR(__xludf.DUMMYFUNCTION("""COMPUTED_VALUE"""),"Asiago Arsonists")</f>
        <v>Asiago Arsonists</v>
      </c>
      <c r="D18" s="122" t="str">
        <f>IFERROR(__xludf.DUMMYFUNCTION("""COMPUTED_VALUE"""),"Tax Evaders")</f>
        <v>Tax Evaders</v>
      </c>
      <c r="E18" s="122" t="str">
        <f>IFERROR(__xludf.DUMMYFUNCTION("""COMPUTED_VALUE"""),"Ruthless Racket")</f>
        <v>Ruthless Racket</v>
      </c>
      <c r="F18" s="122" t="str">
        <f>IFERROR(__xludf.DUMMYFUNCTION("""COMPUTED_VALUE"""),"Lightning")</f>
        <v>Lightning</v>
      </c>
      <c r="G18" s="107"/>
      <c r="H18" s="122" t="str">
        <f>IFERROR(__xludf.DUMMYFUNCTION("""COMPUTED_VALUE"""),"Heavy Metal")</f>
        <v>Heavy Metal</v>
      </c>
      <c r="I18" s="122" t="str">
        <f>IFERROR(__xludf.DUMMYFUNCTION("""COMPUTED_VALUE"""),"Mining Legion")</f>
        <v>Mining Legion</v>
      </c>
      <c r="J18" s="122" t="str">
        <f>IFERROR(__xludf.DUMMYFUNCTION("""COMPUTED_VALUE"""),"Quasars")</f>
        <v>Quasars</v>
      </c>
      <c r="K18" s="122" t="str">
        <f>IFERROR(__xludf.DUMMYFUNCTION("""COMPUTED_VALUE"""),"Samurai")</f>
        <v>Samurai</v>
      </c>
      <c r="L18" s="107"/>
      <c r="M18" s="122" t="str">
        <f>IFERROR(__xludf.DUMMYFUNCTION("""COMPUTED_VALUE"""),"Phantoms")</f>
        <v>Phantoms</v>
      </c>
      <c r="N18" s="122" t="str">
        <f>IFERROR(__xludf.DUMMYFUNCTION("""COMPUTED_VALUE"""),"Hot Wings")</f>
        <v>Hot Wings</v>
      </c>
      <c r="O18" s="122" t="str">
        <f>IFERROR(__xludf.DUMMYFUNCTION("""COMPUTED_VALUE"""),"Scramjets")</f>
        <v>Scramjets</v>
      </c>
      <c r="P18" s="122" t="str">
        <f>IFERROR(__xludf.DUMMYFUNCTION("""COMPUTED_VALUE"""),"Nightfall")</f>
        <v>Nightfall</v>
      </c>
      <c r="Q18" s="107"/>
      <c r="R18" s="122" t="str">
        <f>IFERROR(__xludf.DUMMYFUNCTION("""COMPUTED_VALUE"""),"Hippos")</f>
        <v>Hippos</v>
      </c>
      <c r="S18" s="122" t="str">
        <f>IFERROR(__xludf.DUMMYFUNCTION("""COMPUTED_VALUE"""),"Barracudas")</f>
        <v>Barracudas</v>
      </c>
      <c r="T18" s="122" t="str">
        <f>IFERROR(__xludf.DUMMYFUNCTION("""COMPUTED_VALUE"""),"Gaboons")</f>
        <v>Gaboons</v>
      </c>
      <c r="U18" s="122" t="str">
        <f>IFERROR(__xludf.DUMMYFUNCTION("""COMPUTED_VALUE"""),"Guards")</f>
        <v>Guards</v>
      </c>
      <c r="V18" s="143">
        <f>IFERROR(__xludf.DUMMYFUNCTION("""COMPUTED_VALUE"""),45931.0)</f>
        <v>45931</v>
      </c>
      <c r="W18" s="73"/>
    </row>
    <row r="19">
      <c r="A19" s="73"/>
      <c r="B19" s="55" t="str">
        <f>IFERROR(__xludf.DUMMYFUNCTION("""COMPUTED_VALUE"""),"Match Day 8")</f>
        <v>Match Day 8</v>
      </c>
      <c r="C19" s="121" t="str">
        <f>IFERROR(__xludf.DUMMYFUNCTION("""COMPUTED_VALUE"""),"Ruthless Racket")</f>
        <v>Ruthless Racket</v>
      </c>
      <c r="D19" s="122" t="str">
        <f>IFERROR(__xludf.DUMMYFUNCTION("""COMPUTED_VALUE"""),"Lightning")</f>
        <v>Lightning</v>
      </c>
      <c r="E19" s="122" t="str">
        <f>IFERROR(__xludf.DUMMYFUNCTION("""COMPUTED_VALUE"""),"Asiago Arsonists")</f>
        <v>Asiago Arsonists</v>
      </c>
      <c r="F19" s="122" t="str">
        <f>IFERROR(__xludf.DUMMYFUNCTION("""COMPUTED_VALUE"""),"Tax Evaders")</f>
        <v>Tax Evaders</v>
      </c>
      <c r="G19" s="107"/>
      <c r="H19" s="122" t="str">
        <f>IFERROR(__xludf.DUMMYFUNCTION("""COMPUTED_VALUE"""),"Quasars")</f>
        <v>Quasars</v>
      </c>
      <c r="I19" s="122" t="str">
        <f>IFERROR(__xludf.DUMMYFUNCTION("""COMPUTED_VALUE"""),"Samurai")</f>
        <v>Samurai</v>
      </c>
      <c r="J19" s="122" t="str">
        <f>IFERROR(__xludf.DUMMYFUNCTION("""COMPUTED_VALUE"""),"Heavy Metal")</f>
        <v>Heavy Metal</v>
      </c>
      <c r="K19" s="122" t="str">
        <f>IFERROR(__xludf.DUMMYFUNCTION("""COMPUTED_VALUE"""),"Mining Legion")</f>
        <v>Mining Legion</v>
      </c>
      <c r="L19" s="107"/>
      <c r="M19" s="122" t="str">
        <f>IFERROR(__xludf.DUMMYFUNCTION("""COMPUTED_VALUE"""),"Scramjets")</f>
        <v>Scramjets</v>
      </c>
      <c r="N19" s="122" t="str">
        <f>IFERROR(__xludf.DUMMYFUNCTION("""COMPUTED_VALUE"""),"Nightfall")</f>
        <v>Nightfall</v>
      </c>
      <c r="O19" s="122" t="str">
        <f>IFERROR(__xludf.DUMMYFUNCTION("""COMPUTED_VALUE"""),"Phantoms")</f>
        <v>Phantoms</v>
      </c>
      <c r="P19" s="122" t="str">
        <f>IFERROR(__xludf.DUMMYFUNCTION("""COMPUTED_VALUE"""),"Hot Wings")</f>
        <v>Hot Wings</v>
      </c>
      <c r="Q19" s="107"/>
      <c r="R19" s="122" t="str">
        <f>IFERROR(__xludf.DUMMYFUNCTION("""COMPUTED_VALUE"""),"Gaboons")</f>
        <v>Gaboons</v>
      </c>
      <c r="S19" s="122" t="str">
        <f>IFERROR(__xludf.DUMMYFUNCTION("""COMPUTED_VALUE"""),"Guards")</f>
        <v>Guards</v>
      </c>
      <c r="T19" s="122" t="str">
        <f>IFERROR(__xludf.DUMMYFUNCTION("""COMPUTED_VALUE"""),"Hippos")</f>
        <v>Hippos</v>
      </c>
      <c r="U19" s="122" t="str">
        <f>IFERROR(__xludf.DUMMYFUNCTION("""COMPUTED_VALUE"""),"Barracudas")</f>
        <v>Barracudas</v>
      </c>
      <c r="V19" s="143">
        <f>IFERROR(__xludf.DUMMYFUNCTION("""COMPUTED_VALUE"""),45936.0)</f>
        <v>45936</v>
      </c>
      <c r="W19" s="73"/>
    </row>
    <row r="20">
      <c r="A20" s="73"/>
      <c r="B20" s="67" t="str">
        <f>IFERROR(__xludf.DUMMYFUNCTION("""COMPUTED_VALUE"""),"Match Day 9")</f>
        <v>Match Day 9</v>
      </c>
      <c r="C20" s="121" t="str">
        <f>IFERROR(__xludf.DUMMYFUNCTION("""COMPUTED_VALUE"""),"Lightning")</f>
        <v>Lightning</v>
      </c>
      <c r="D20" s="122" t="str">
        <f>IFERROR(__xludf.DUMMYFUNCTION("""COMPUTED_VALUE"""),"Ruthless Racket")</f>
        <v>Ruthless Racket</v>
      </c>
      <c r="E20" s="122" t="str">
        <f>IFERROR(__xludf.DUMMYFUNCTION("""COMPUTED_VALUE"""),"Tax Evaders")</f>
        <v>Tax Evaders</v>
      </c>
      <c r="F20" s="122" t="str">
        <f>IFERROR(__xludf.DUMMYFUNCTION("""COMPUTED_VALUE"""),"Asiago Arsonists")</f>
        <v>Asiago Arsonists</v>
      </c>
      <c r="G20" s="107"/>
      <c r="H20" s="122" t="str">
        <f>IFERROR(__xludf.DUMMYFUNCTION("""COMPUTED_VALUE"""),"Samurai")</f>
        <v>Samurai</v>
      </c>
      <c r="I20" s="122" t="str">
        <f>IFERROR(__xludf.DUMMYFUNCTION("""COMPUTED_VALUE"""),"Quasars")</f>
        <v>Quasars</v>
      </c>
      <c r="J20" s="122" t="str">
        <f>IFERROR(__xludf.DUMMYFUNCTION("""COMPUTED_VALUE"""),"Mining Legion")</f>
        <v>Mining Legion</v>
      </c>
      <c r="K20" s="122" t="str">
        <f>IFERROR(__xludf.DUMMYFUNCTION("""COMPUTED_VALUE"""),"Heavy Metal")</f>
        <v>Heavy Metal</v>
      </c>
      <c r="L20" s="107"/>
      <c r="M20" s="122" t="str">
        <f>IFERROR(__xludf.DUMMYFUNCTION("""COMPUTED_VALUE"""),"Nightfall")</f>
        <v>Nightfall</v>
      </c>
      <c r="N20" s="122" t="str">
        <f>IFERROR(__xludf.DUMMYFUNCTION("""COMPUTED_VALUE"""),"Scramjets")</f>
        <v>Scramjets</v>
      </c>
      <c r="O20" s="122" t="str">
        <f>IFERROR(__xludf.DUMMYFUNCTION("""COMPUTED_VALUE"""),"Hot Wings")</f>
        <v>Hot Wings</v>
      </c>
      <c r="P20" s="122" t="str">
        <f>IFERROR(__xludf.DUMMYFUNCTION("""COMPUTED_VALUE"""),"Phantoms")</f>
        <v>Phantoms</v>
      </c>
      <c r="Q20" s="107"/>
      <c r="R20" s="122" t="str">
        <f>IFERROR(__xludf.DUMMYFUNCTION("""COMPUTED_VALUE"""),"Guards")</f>
        <v>Guards</v>
      </c>
      <c r="S20" s="122" t="str">
        <f>IFERROR(__xludf.DUMMYFUNCTION("""COMPUTED_VALUE"""),"Gaboons")</f>
        <v>Gaboons</v>
      </c>
      <c r="T20" s="122" t="str">
        <f>IFERROR(__xludf.DUMMYFUNCTION("""COMPUTED_VALUE"""),"Barracudas")</f>
        <v>Barracudas</v>
      </c>
      <c r="U20" s="122" t="str">
        <f>IFERROR(__xludf.DUMMYFUNCTION("""COMPUTED_VALUE"""),"Hippos")</f>
        <v>Hippos</v>
      </c>
      <c r="V20" s="143">
        <f>IFERROR(__xludf.DUMMYFUNCTION("""COMPUTED_VALUE"""),45938.0)</f>
        <v>45938</v>
      </c>
      <c r="W20" s="73"/>
    </row>
    <row r="21">
      <c r="A21" s="73"/>
      <c r="B21" s="55" t="str">
        <f>IFERROR(__xludf.DUMMYFUNCTION("""COMPUTED_VALUE"""),"Match Day 10")</f>
        <v>Match Day 10</v>
      </c>
      <c r="C21" s="87" t="str">
        <f>IFERROR(__xludf.DUMMYFUNCTION("""COMPUTED_VALUE"""),"Hammerheads")</f>
        <v>Hammerheads</v>
      </c>
      <c r="D21" s="88" t="str">
        <f>IFERROR(__xludf.DUMMYFUNCTION("""COMPUTED_VALUE"""),"Kitsune")</f>
        <v>Kitsune</v>
      </c>
      <c r="E21" s="88" t="str">
        <f>IFERROR(__xludf.DUMMYFUNCTION("""COMPUTED_VALUE"""),"Wind")</f>
        <v>Wind</v>
      </c>
      <c r="F21" s="88" t="str">
        <f>IFERROR(__xludf.DUMMYFUNCTION("""COMPUTED_VALUE"""),"Hue Heroes")</f>
        <v>Hue Heroes</v>
      </c>
      <c r="G21" s="107"/>
      <c r="H21" s="88" t="str">
        <f>IFERROR(__xludf.DUMMYFUNCTION("""COMPUTED_VALUE"""),"Centuriones")</f>
        <v>Centuriones</v>
      </c>
      <c r="I21" s="88" t="str">
        <f>IFERROR(__xludf.DUMMYFUNCTION("""COMPUTED_VALUE"""),"Polar Bears")</f>
        <v>Polar Bears</v>
      </c>
      <c r="J21" s="88" t="str">
        <f>IFERROR(__xludf.DUMMYFUNCTION("""COMPUTED_VALUE"""),"Dracos")</f>
        <v>Dracos</v>
      </c>
      <c r="K21" s="88" t="str">
        <f>IFERROR(__xludf.DUMMYFUNCTION("""COMPUTED_VALUE"""),"Purrgatory")</f>
        <v>Purrgatory</v>
      </c>
      <c r="L21" s="107"/>
      <c r="M21" s="88" t="str">
        <f>IFERROR(__xludf.DUMMYFUNCTION("""COMPUTED_VALUE"""),"Ocelots")</f>
        <v>Ocelots</v>
      </c>
      <c r="N21" s="88" t="str">
        <f>IFERROR(__xludf.DUMMYFUNCTION("""COMPUTED_VALUE"""),"Phoenix")</f>
        <v>Phoenix</v>
      </c>
      <c r="O21" s="88" t="str">
        <f>IFERROR(__xludf.DUMMYFUNCTION("""COMPUTED_VALUE"""),"Black Ice")</f>
        <v>Black Ice</v>
      </c>
      <c r="P21" s="88" t="str">
        <f>IFERROR(__xludf.DUMMYFUNCTION("""COMPUTED_VALUE"""),"Polar Ice")</f>
        <v>Polar Ice</v>
      </c>
      <c r="Q21" s="107"/>
      <c r="R21" s="88" t="str">
        <f>IFERROR(__xludf.DUMMYFUNCTION("""COMPUTED_VALUE"""),"Howlers")</f>
        <v>Howlers</v>
      </c>
      <c r="S21" s="88" t="str">
        <f>IFERROR(__xludf.DUMMYFUNCTION("""COMPUTED_VALUE"""),"Lacuna")</f>
        <v>Lacuna</v>
      </c>
      <c r="T21" s="88" t="str">
        <f>IFERROR(__xludf.DUMMYFUNCTION("""COMPUTED_VALUE"""),"Primo")</f>
        <v>Primo</v>
      </c>
      <c r="U21" s="88" t="str">
        <f>IFERROR(__xludf.DUMMYFUNCTION("""COMPUTED_VALUE"""),"Liars")</f>
        <v>Liars</v>
      </c>
      <c r="V21" s="143">
        <f>IFERROR(__xludf.DUMMYFUNCTION("""COMPUTED_VALUE"""),45945.0)</f>
        <v>45945</v>
      </c>
      <c r="W21" s="73"/>
    </row>
    <row r="22">
      <c r="A22" s="73"/>
      <c r="B22" s="55" t="str">
        <f>IFERROR(__xludf.DUMMYFUNCTION("""COMPUTED_VALUE"""),"Match Day 11")</f>
        <v>Match Day 11</v>
      </c>
      <c r="C22" s="87" t="str">
        <f>IFERROR(__xludf.DUMMYFUNCTION("""COMPUTED_VALUE"""),"Kitsune")</f>
        <v>Kitsune</v>
      </c>
      <c r="D22" s="88" t="str">
        <f>IFERROR(__xludf.DUMMYFUNCTION("""COMPUTED_VALUE"""),"Hammerheads")</f>
        <v>Hammerheads</v>
      </c>
      <c r="E22" s="88" t="str">
        <f>IFERROR(__xludf.DUMMYFUNCTION("""COMPUTED_VALUE"""),"Hue Heroes")</f>
        <v>Hue Heroes</v>
      </c>
      <c r="F22" s="88" t="str">
        <f>IFERROR(__xludf.DUMMYFUNCTION("""COMPUTED_VALUE"""),"Wind")</f>
        <v>Wind</v>
      </c>
      <c r="G22" s="107"/>
      <c r="H22" s="88" t="str">
        <f>IFERROR(__xludf.DUMMYFUNCTION("""COMPUTED_VALUE"""),"Polar Bears")</f>
        <v>Polar Bears</v>
      </c>
      <c r="I22" s="88" t="str">
        <f>IFERROR(__xludf.DUMMYFUNCTION("""COMPUTED_VALUE"""),"Centuriones")</f>
        <v>Centuriones</v>
      </c>
      <c r="J22" s="88" t="str">
        <f>IFERROR(__xludf.DUMMYFUNCTION("""COMPUTED_VALUE"""),"Purrgatory")</f>
        <v>Purrgatory</v>
      </c>
      <c r="K22" s="88" t="str">
        <f>IFERROR(__xludf.DUMMYFUNCTION("""COMPUTED_VALUE"""),"Dracos")</f>
        <v>Dracos</v>
      </c>
      <c r="L22" s="107"/>
      <c r="M22" s="88" t="str">
        <f>IFERROR(__xludf.DUMMYFUNCTION("""COMPUTED_VALUE"""),"Phoenix")</f>
        <v>Phoenix</v>
      </c>
      <c r="N22" s="88" t="str">
        <f>IFERROR(__xludf.DUMMYFUNCTION("""COMPUTED_VALUE"""),"Ocelots")</f>
        <v>Ocelots</v>
      </c>
      <c r="O22" s="88" t="str">
        <f>IFERROR(__xludf.DUMMYFUNCTION("""COMPUTED_VALUE"""),"Polar Ice")</f>
        <v>Polar Ice</v>
      </c>
      <c r="P22" s="88" t="str">
        <f>IFERROR(__xludf.DUMMYFUNCTION("""COMPUTED_VALUE"""),"Black Ice")</f>
        <v>Black Ice</v>
      </c>
      <c r="Q22" s="107"/>
      <c r="R22" s="88" t="str">
        <f>IFERROR(__xludf.DUMMYFUNCTION("""COMPUTED_VALUE"""),"Lacuna")</f>
        <v>Lacuna</v>
      </c>
      <c r="S22" s="88" t="str">
        <f>IFERROR(__xludf.DUMMYFUNCTION("""COMPUTED_VALUE"""),"Howlers")</f>
        <v>Howlers</v>
      </c>
      <c r="T22" s="88" t="str">
        <f>IFERROR(__xludf.DUMMYFUNCTION("""COMPUTED_VALUE"""),"Liars")</f>
        <v>Liars</v>
      </c>
      <c r="U22" s="88" t="str">
        <f>IFERROR(__xludf.DUMMYFUNCTION("""COMPUTED_VALUE"""),"Primo")</f>
        <v>Primo</v>
      </c>
      <c r="V22" s="143">
        <f>IFERROR(__xludf.DUMMYFUNCTION("""COMPUTED_VALUE"""),45950.0)</f>
        <v>45950</v>
      </c>
      <c r="W22" s="73"/>
    </row>
    <row r="23">
      <c r="A23" s="73"/>
      <c r="B23" s="68" t="str">
        <f>IFERROR(__xludf.DUMMYFUNCTION("""COMPUTED_VALUE"""),"Match Day 12")</f>
        <v>Match Day 12</v>
      </c>
      <c r="C23" s="87" t="str">
        <f>IFERROR(__xludf.DUMMYFUNCTION("""COMPUTED_VALUE"""),"Wind")</f>
        <v>Wind</v>
      </c>
      <c r="D23" s="88" t="str">
        <f>IFERROR(__xludf.DUMMYFUNCTION("""COMPUTED_VALUE"""),"Hue Heroes")</f>
        <v>Hue Heroes</v>
      </c>
      <c r="E23" s="88" t="str">
        <f>IFERROR(__xludf.DUMMYFUNCTION("""COMPUTED_VALUE"""),"Hammerheads")</f>
        <v>Hammerheads</v>
      </c>
      <c r="F23" s="88" t="str">
        <f>IFERROR(__xludf.DUMMYFUNCTION("""COMPUTED_VALUE"""),"Kitsune")</f>
        <v>Kitsune</v>
      </c>
      <c r="G23" s="107"/>
      <c r="H23" s="88" t="str">
        <f>IFERROR(__xludf.DUMMYFUNCTION("""COMPUTED_VALUE"""),"Dracos")</f>
        <v>Dracos</v>
      </c>
      <c r="I23" s="88" t="str">
        <f>IFERROR(__xludf.DUMMYFUNCTION("""COMPUTED_VALUE"""),"Purrgatory")</f>
        <v>Purrgatory</v>
      </c>
      <c r="J23" s="88" t="str">
        <f>IFERROR(__xludf.DUMMYFUNCTION("""COMPUTED_VALUE"""),"Centuriones")</f>
        <v>Centuriones</v>
      </c>
      <c r="K23" s="88" t="str">
        <f>IFERROR(__xludf.DUMMYFUNCTION("""COMPUTED_VALUE"""),"Polar Bears")</f>
        <v>Polar Bears</v>
      </c>
      <c r="L23" s="107"/>
      <c r="M23" s="88" t="str">
        <f>IFERROR(__xludf.DUMMYFUNCTION("""COMPUTED_VALUE"""),"Black Ice")</f>
        <v>Black Ice</v>
      </c>
      <c r="N23" s="88" t="str">
        <f>IFERROR(__xludf.DUMMYFUNCTION("""COMPUTED_VALUE"""),"Polar Ice")</f>
        <v>Polar Ice</v>
      </c>
      <c r="O23" s="88" t="str">
        <f>IFERROR(__xludf.DUMMYFUNCTION("""COMPUTED_VALUE"""),"Ocelots")</f>
        <v>Ocelots</v>
      </c>
      <c r="P23" s="88" t="str">
        <f>IFERROR(__xludf.DUMMYFUNCTION("""COMPUTED_VALUE"""),"Phoenix")</f>
        <v>Phoenix</v>
      </c>
      <c r="Q23" s="107"/>
      <c r="R23" s="88" t="str">
        <f>IFERROR(__xludf.DUMMYFUNCTION("""COMPUTED_VALUE"""),"Primo")</f>
        <v>Primo</v>
      </c>
      <c r="S23" s="88" t="str">
        <f>IFERROR(__xludf.DUMMYFUNCTION("""COMPUTED_VALUE"""),"Liars")</f>
        <v>Liars</v>
      </c>
      <c r="T23" s="88" t="str">
        <f>IFERROR(__xludf.DUMMYFUNCTION("""COMPUTED_VALUE"""),"Howlers")</f>
        <v>Howlers</v>
      </c>
      <c r="U23" s="88" t="str">
        <f>IFERROR(__xludf.DUMMYFUNCTION("""COMPUTED_VALUE"""),"Lacuna")</f>
        <v>Lacuna</v>
      </c>
      <c r="V23" s="143">
        <f>IFERROR(__xludf.DUMMYFUNCTION("""COMPUTED_VALUE"""),45952.0)</f>
        <v>45952</v>
      </c>
      <c r="W23" s="73"/>
    </row>
    <row r="24">
      <c r="A24" s="73"/>
      <c r="B24" s="68" t="str">
        <f>IFERROR(__xludf.DUMMYFUNCTION("""COMPUTED_VALUE"""),"Match Day 13")</f>
        <v>Match Day 13</v>
      </c>
      <c r="C24" s="87" t="str">
        <f>IFERROR(__xludf.DUMMYFUNCTION("""COMPUTED_VALUE"""),"Hue Heroes")</f>
        <v>Hue Heroes</v>
      </c>
      <c r="D24" s="88" t="str">
        <f>IFERROR(__xludf.DUMMYFUNCTION("""COMPUTED_VALUE"""),"Wind")</f>
        <v>Wind</v>
      </c>
      <c r="E24" s="88" t="str">
        <f>IFERROR(__xludf.DUMMYFUNCTION("""COMPUTED_VALUE"""),"Kitsune")</f>
        <v>Kitsune</v>
      </c>
      <c r="F24" s="88" t="str">
        <f>IFERROR(__xludf.DUMMYFUNCTION("""COMPUTED_VALUE"""),"Hammerheads")</f>
        <v>Hammerheads</v>
      </c>
      <c r="G24" s="107"/>
      <c r="H24" s="88" t="str">
        <f>IFERROR(__xludf.DUMMYFUNCTION("""COMPUTED_VALUE"""),"Purrgatory")</f>
        <v>Purrgatory</v>
      </c>
      <c r="I24" s="88" t="str">
        <f>IFERROR(__xludf.DUMMYFUNCTION("""COMPUTED_VALUE"""),"Dracos")</f>
        <v>Dracos</v>
      </c>
      <c r="J24" s="88" t="str">
        <f>IFERROR(__xludf.DUMMYFUNCTION("""COMPUTED_VALUE"""),"Polar Bears")</f>
        <v>Polar Bears</v>
      </c>
      <c r="K24" s="88" t="str">
        <f>IFERROR(__xludf.DUMMYFUNCTION("""COMPUTED_VALUE"""),"Centuriones")</f>
        <v>Centuriones</v>
      </c>
      <c r="L24" s="107"/>
      <c r="M24" s="88" t="str">
        <f>IFERROR(__xludf.DUMMYFUNCTION("""COMPUTED_VALUE"""),"Polar Ice")</f>
        <v>Polar Ice</v>
      </c>
      <c r="N24" s="88" t="str">
        <f>IFERROR(__xludf.DUMMYFUNCTION("""COMPUTED_VALUE"""),"Black Ice")</f>
        <v>Black Ice</v>
      </c>
      <c r="O24" s="88" t="str">
        <f>IFERROR(__xludf.DUMMYFUNCTION("""COMPUTED_VALUE"""),"Phoenix")</f>
        <v>Phoenix</v>
      </c>
      <c r="P24" s="88" t="str">
        <f>IFERROR(__xludf.DUMMYFUNCTION("""COMPUTED_VALUE"""),"Ocelots")</f>
        <v>Ocelots</v>
      </c>
      <c r="Q24" s="107"/>
      <c r="R24" s="88" t="str">
        <f>IFERROR(__xludf.DUMMYFUNCTION("""COMPUTED_VALUE"""),"Liars")</f>
        <v>Liars</v>
      </c>
      <c r="S24" s="88" t="str">
        <f>IFERROR(__xludf.DUMMYFUNCTION("""COMPUTED_VALUE"""),"Primo")</f>
        <v>Primo</v>
      </c>
      <c r="T24" s="88" t="str">
        <f>IFERROR(__xludf.DUMMYFUNCTION("""COMPUTED_VALUE"""),"Lacuna")</f>
        <v>Lacuna</v>
      </c>
      <c r="U24" s="88" t="str">
        <f>IFERROR(__xludf.DUMMYFUNCTION("""COMPUTED_VALUE"""),"Howlers")</f>
        <v>Howlers</v>
      </c>
      <c r="V24" s="143">
        <f>IFERROR(__xludf.DUMMYFUNCTION("""COMPUTED_VALUE"""),45957.0)</f>
        <v>45957</v>
      </c>
      <c r="W24" s="73"/>
    </row>
    <row r="25">
      <c r="A25" s="73"/>
      <c r="B25" s="55" t="str">
        <f>IFERROR(__xludf.DUMMYFUNCTION("""COMPUTED_VALUE"""),"Match Day 14")</f>
        <v>Match Day 14</v>
      </c>
      <c r="C25" s="118" t="str">
        <f>IFERROR(__xludf.DUMMYFUNCTION("""COMPUTED_VALUE"""),"Black Ice")</f>
        <v>Black Ice</v>
      </c>
      <c r="D25" s="119" t="str">
        <f>IFERROR(__xludf.DUMMYFUNCTION("""COMPUTED_VALUE"""),"Polar Ice")</f>
        <v>Polar Ice</v>
      </c>
      <c r="E25" s="119" t="str">
        <f>IFERROR(__xludf.DUMMYFUNCTION("""COMPUTED_VALUE"""),"Ocelots")</f>
        <v>Ocelots</v>
      </c>
      <c r="F25" s="119" t="str">
        <f>IFERROR(__xludf.DUMMYFUNCTION("""COMPUTED_VALUE"""),"Phoenix")</f>
        <v>Phoenix</v>
      </c>
      <c r="G25" s="107"/>
      <c r="H25" s="119" t="str">
        <f>IFERROR(__xludf.DUMMYFUNCTION("""COMPUTED_VALUE"""),"Primo")</f>
        <v>Primo</v>
      </c>
      <c r="I25" s="119" t="str">
        <f>IFERROR(__xludf.DUMMYFUNCTION("""COMPUTED_VALUE"""),"Liars")</f>
        <v>Liars</v>
      </c>
      <c r="J25" s="119" t="str">
        <f>IFERROR(__xludf.DUMMYFUNCTION("""COMPUTED_VALUE"""),"Howlers")</f>
        <v>Howlers</v>
      </c>
      <c r="K25" s="119" t="str">
        <f>IFERROR(__xludf.DUMMYFUNCTION("""COMPUTED_VALUE"""),"Lacuna")</f>
        <v>Lacuna</v>
      </c>
      <c r="L25" s="107"/>
      <c r="M25" s="119" t="str">
        <f>IFERROR(__xludf.DUMMYFUNCTION("""COMPUTED_VALUE"""),"Wind")</f>
        <v>Wind</v>
      </c>
      <c r="N25" s="119" t="str">
        <f>IFERROR(__xludf.DUMMYFUNCTION("""COMPUTED_VALUE"""),"Hue Heroes")</f>
        <v>Hue Heroes</v>
      </c>
      <c r="O25" s="119" t="str">
        <f>IFERROR(__xludf.DUMMYFUNCTION("""COMPUTED_VALUE"""),"Hammerheads")</f>
        <v>Hammerheads</v>
      </c>
      <c r="P25" s="119" t="str">
        <f>IFERROR(__xludf.DUMMYFUNCTION("""COMPUTED_VALUE"""),"Kitsune")</f>
        <v>Kitsune</v>
      </c>
      <c r="Q25" s="107"/>
      <c r="R25" s="119" t="str">
        <f>IFERROR(__xludf.DUMMYFUNCTION("""COMPUTED_VALUE"""),"Dracos")</f>
        <v>Dracos</v>
      </c>
      <c r="S25" s="119" t="str">
        <f>IFERROR(__xludf.DUMMYFUNCTION("""COMPUTED_VALUE"""),"Purrgatory")</f>
        <v>Purrgatory</v>
      </c>
      <c r="T25" s="119" t="str">
        <f>IFERROR(__xludf.DUMMYFUNCTION("""COMPUTED_VALUE"""),"Centuriones")</f>
        <v>Centuriones</v>
      </c>
      <c r="U25" s="119" t="str">
        <f>IFERROR(__xludf.DUMMYFUNCTION("""COMPUTED_VALUE"""),"Polar Bears")</f>
        <v>Polar Bears</v>
      </c>
      <c r="V25" s="143">
        <f>IFERROR(__xludf.DUMMYFUNCTION("""COMPUTED_VALUE"""),45959.0)</f>
        <v>45959</v>
      </c>
      <c r="W25" s="73"/>
    </row>
    <row r="26">
      <c r="A26" s="73"/>
      <c r="B26" s="55" t="str">
        <f>IFERROR(__xludf.DUMMYFUNCTION("""COMPUTED_VALUE"""),"Match Day 15")</f>
        <v>Match Day 15</v>
      </c>
      <c r="C26" s="118" t="str">
        <f>IFERROR(__xludf.DUMMYFUNCTION("""COMPUTED_VALUE"""),"Phoenix")</f>
        <v>Phoenix</v>
      </c>
      <c r="D26" s="119" t="str">
        <f>IFERROR(__xludf.DUMMYFUNCTION("""COMPUTED_VALUE"""),"Ocelots")</f>
        <v>Ocelots</v>
      </c>
      <c r="E26" s="119" t="str">
        <f>IFERROR(__xludf.DUMMYFUNCTION("""COMPUTED_VALUE"""),"Polar Ice")</f>
        <v>Polar Ice</v>
      </c>
      <c r="F26" s="119" t="str">
        <f>IFERROR(__xludf.DUMMYFUNCTION("""COMPUTED_VALUE"""),"Black Ice")</f>
        <v>Black Ice</v>
      </c>
      <c r="G26" s="107"/>
      <c r="H26" s="119" t="str">
        <f>IFERROR(__xludf.DUMMYFUNCTION("""COMPUTED_VALUE"""),"Lacuna")</f>
        <v>Lacuna</v>
      </c>
      <c r="I26" s="119" t="str">
        <f>IFERROR(__xludf.DUMMYFUNCTION("""COMPUTED_VALUE"""),"Howlers")</f>
        <v>Howlers</v>
      </c>
      <c r="J26" s="119" t="str">
        <f>IFERROR(__xludf.DUMMYFUNCTION("""COMPUTED_VALUE"""),"Liars")</f>
        <v>Liars</v>
      </c>
      <c r="K26" s="119" t="str">
        <f>IFERROR(__xludf.DUMMYFUNCTION("""COMPUTED_VALUE"""),"Primo")</f>
        <v>Primo</v>
      </c>
      <c r="L26" s="107"/>
      <c r="M26" s="119" t="str">
        <f>IFERROR(__xludf.DUMMYFUNCTION("""COMPUTED_VALUE"""),"Kitsune")</f>
        <v>Kitsune</v>
      </c>
      <c r="N26" s="119" t="str">
        <f>IFERROR(__xludf.DUMMYFUNCTION("""COMPUTED_VALUE"""),"Hammerheads")</f>
        <v>Hammerheads</v>
      </c>
      <c r="O26" s="119" t="str">
        <f>IFERROR(__xludf.DUMMYFUNCTION("""COMPUTED_VALUE"""),"Hue Heroes")</f>
        <v>Hue Heroes</v>
      </c>
      <c r="P26" s="119" t="str">
        <f>IFERROR(__xludf.DUMMYFUNCTION("""COMPUTED_VALUE"""),"Wind")</f>
        <v>Wind</v>
      </c>
      <c r="Q26" s="107"/>
      <c r="R26" s="119" t="str">
        <f>IFERROR(__xludf.DUMMYFUNCTION("""COMPUTED_VALUE"""),"Polar Bears")</f>
        <v>Polar Bears</v>
      </c>
      <c r="S26" s="119" t="str">
        <f>IFERROR(__xludf.DUMMYFUNCTION("""COMPUTED_VALUE"""),"Centuriones")</f>
        <v>Centuriones</v>
      </c>
      <c r="T26" s="119" t="str">
        <f>IFERROR(__xludf.DUMMYFUNCTION("""COMPUTED_VALUE"""),"Purrgatory")</f>
        <v>Purrgatory</v>
      </c>
      <c r="U26" s="119" t="str">
        <f>IFERROR(__xludf.DUMMYFUNCTION("""COMPUTED_VALUE"""),"Dracos")</f>
        <v>Dracos</v>
      </c>
      <c r="V26" s="143">
        <f>IFERROR(__xludf.DUMMYFUNCTION("""COMPUTED_VALUE"""),45964.0)</f>
        <v>45964</v>
      </c>
      <c r="W26" s="73"/>
    </row>
    <row r="27">
      <c r="A27" s="73"/>
      <c r="B27" s="55" t="str">
        <f>IFERROR(__xludf.DUMMYFUNCTION("""COMPUTED_VALUE"""),"Match Day 16")</f>
        <v>Match Day 16</v>
      </c>
      <c r="C27" s="118" t="str">
        <f>IFERROR(__xludf.DUMMYFUNCTION("""COMPUTED_VALUE"""),"Polar Ice")</f>
        <v>Polar Ice</v>
      </c>
      <c r="D27" s="119" t="str">
        <f>IFERROR(__xludf.DUMMYFUNCTION("""COMPUTED_VALUE"""),"Black Ice")</f>
        <v>Black Ice</v>
      </c>
      <c r="E27" s="119" t="str">
        <f>IFERROR(__xludf.DUMMYFUNCTION("""COMPUTED_VALUE"""),"Phoenix")</f>
        <v>Phoenix</v>
      </c>
      <c r="F27" s="119" t="str">
        <f>IFERROR(__xludf.DUMMYFUNCTION("""COMPUTED_VALUE"""),"Ocelots")</f>
        <v>Ocelots</v>
      </c>
      <c r="G27" s="107"/>
      <c r="H27" s="119" t="str">
        <f>IFERROR(__xludf.DUMMYFUNCTION("""COMPUTED_VALUE"""),"Liars")</f>
        <v>Liars</v>
      </c>
      <c r="I27" s="119" t="str">
        <f>IFERROR(__xludf.DUMMYFUNCTION("""COMPUTED_VALUE"""),"Primo")</f>
        <v>Primo</v>
      </c>
      <c r="J27" s="119" t="str">
        <f>IFERROR(__xludf.DUMMYFUNCTION("""COMPUTED_VALUE"""),"Lacuna")</f>
        <v>Lacuna</v>
      </c>
      <c r="K27" s="119" t="str">
        <f>IFERROR(__xludf.DUMMYFUNCTION("""COMPUTED_VALUE"""),"Howlers")</f>
        <v>Howlers</v>
      </c>
      <c r="L27" s="107"/>
      <c r="M27" s="119" t="str">
        <f>IFERROR(__xludf.DUMMYFUNCTION("""COMPUTED_VALUE"""),"Hue Heroes")</f>
        <v>Hue Heroes</v>
      </c>
      <c r="N27" s="119" t="str">
        <f>IFERROR(__xludf.DUMMYFUNCTION("""COMPUTED_VALUE"""),"Wind")</f>
        <v>Wind</v>
      </c>
      <c r="O27" s="119" t="str">
        <f>IFERROR(__xludf.DUMMYFUNCTION("""COMPUTED_VALUE"""),"Kitsune")</f>
        <v>Kitsune</v>
      </c>
      <c r="P27" s="119" t="str">
        <f>IFERROR(__xludf.DUMMYFUNCTION("""COMPUTED_VALUE"""),"Hammerheads")</f>
        <v>Hammerheads</v>
      </c>
      <c r="Q27" s="107"/>
      <c r="R27" s="119" t="str">
        <f>IFERROR(__xludf.DUMMYFUNCTION("""COMPUTED_VALUE"""),"Purrgatory")</f>
        <v>Purrgatory</v>
      </c>
      <c r="S27" s="119" t="str">
        <f>IFERROR(__xludf.DUMMYFUNCTION("""COMPUTED_VALUE"""),"Dracos")</f>
        <v>Dracos</v>
      </c>
      <c r="T27" s="119" t="str">
        <f>IFERROR(__xludf.DUMMYFUNCTION("""COMPUTED_VALUE"""),"Polar Bears")</f>
        <v>Polar Bears</v>
      </c>
      <c r="U27" s="119" t="str">
        <f>IFERROR(__xludf.DUMMYFUNCTION("""COMPUTED_VALUE"""),"Centuriones")</f>
        <v>Centuriones</v>
      </c>
      <c r="V27" s="143">
        <f>IFERROR(__xludf.DUMMYFUNCTION("""COMPUTED_VALUE"""),45966.0)</f>
        <v>45966</v>
      </c>
      <c r="W27" s="73"/>
    </row>
    <row r="28">
      <c r="A28" s="73"/>
      <c r="B28" s="141" t="str">
        <f>IFERROR(__xludf.DUMMYFUNCTION("""COMPUTED_VALUE"""),"Match Day 17")</f>
        <v>Match Day 17</v>
      </c>
      <c r="C28" s="144" t="str">
        <f>IFERROR(__xludf.DUMMYFUNCTION("""COMPUTED_VALUE"""),"Wild-Card (9:45 PM ET) / Quarterfinals (10:30 PM ET)")</f>
        <v>Wild-Card (9:45 PM ET) / Quarterfinals (10:30 PM ET)</v>
      </c>
      <c r="D28" s="27"/>
      <c r="E28" s="27"/>
      <c r="F28" s="27"/>
      <c r="G28" s="27"/>
      <c r="H28" s="27"/>
      <c r="I28" s="27"/>
      <c r="J28" s="27"/>
      <c r="K28" s="90"/>
      <c r="L28" s="145"/>
      <c r="M28" s="144" t="str">
        <f>IFERROR(__xludf.DUMMYFUNCTION("""COMPUTED_VALUE"""),"Wild-Card (9:45 PM ET) / Quarterfinals (10:30 PM ET)")</f>
        <v>Wild-Card (9:45 PM ET) / Quarterfinals (10:30 PM ET)</v>
      </c>
      <c r="N28" s="27"/>
      <c r="O28" s="27"/>
      <c r="P28" s="27"/>
      <c r="Q28" s="27"/>
      <c r="R28" s="27"/>
      <c r="S28" s="27"/>
      <c r="T28" s="27"/>
      <c r="U28" s="90"/>
      <c r="V28" s="143">
        <f>IFERROR(__xludf.DUMMYFUNCTION("""COMPUTED_VALUE"""),45971.0)</f>
        <v>45971</v>
      </c>
      <c r="W28" s="73"/>
    </row>
    <row r="29">
      <c r="A29" s="73"/>
      <c r="B29" s="141" t="str">
        <f>IFERROR(__xludf.DUMMYFUNCTION("""COMPUTED_VALUE"""),"Match Day 18")</f>
        <v>Match Day 18</v>
      </c>
      <c r="C29" s="144" t="str">
        <f>IFERROR(__xludf.DUMMYFUNCTION("""COMPUTED_VALUE"""),"Semifinals (10:00 PM ET)")</f>
        <v>Semifinals (10:00 PM ET)</v>
      </c>
      <c r="D29" s="27"/>
      <c r="E29" s="27"/>
      <c r="F29" s="27"/>
      <c r="G29" s="27"/>
      <c r="H29" s="27"/>
      <c r="I29" s="27"/>
      <c r="J29" s="27"/>
      <c r="K29" s="90"/>
      <c r="L29" s="145"/>
      <c r="M29" s="144" t="str">
        <f>IFERROR(__xludf.DUMMYFUNCTION("""COMPUTED_VALUE"""),"Semifinals (10:00 PM ET)")</f>
        <v>Semifinals (10:00 PM ET)</v>
      </c>
      <c r="N29" s="27"/>
      <c r="O29" s="27"/>
      <c r="P29" s="27"/>
      <c r="Q29" s="27"/>
      <c r="R29" s="27"/>
      <c r="S29" s="27"/>
      <c r="T29" s="27"/>
      <c r="U29" s="90"/>
      <c r="V29" s="143">
        <f>IFERROR(__xludf.DUMMYFUNCTION("""COMPUTED_VALUE"""),45973.0)</f>
        <v>45973</v>
      </c>
      <c r="W29" s="73"/>
    </row>
    <row r="30">
      <c r="A30" s="73"/>
      <c r="B30" s="141" t="str">
        <f>IFERROR(__xludf.DUMMYFUNCTION("""COMPUTED_VALUE"""),"Match Day 19")</f>
        <v>Match Day 19</v>
      </c>
      <c r="C30" s="144" t="str">
        <f>IFERROR(__xludf.DUMMYFUNCTION("""COMPUTED_VALUE"""),"Finals (9:30 PM ET)")</f>
        <v>Finals (9:30 PM ET)</v>
      </c>
      <c r="D30" s="27"/>
      <c r="E30" s="27"/>
      <c r="F30" s="27"/>
      <c r="G30" s="27"/>
      <c r="H30" s="27"/>
      <c r="I30" s="27"/>
      <c r="J30" s="27"/>
      <c r="K30" s="90"/>
      <c r="L30" s="145"/>
      <c r="M30" s="144" t="str">
        <f>IFERROR(__xludf.DUMMYFUNCTION("""COMPUTED_VALUE"""),"Finals (9:30 PM ET)")</f>
        <v>Finals (9:30 PM ET)</v>
      </c>
      <c r="N30" s="27"/>
      <c r="O30" s="27"/>
      <c r="P30" s="27"/>
      <c r="Q30" s="27"/>
      <c r="R30" s="27"/>
      <c r="S30" s="27"/>
      <c r="T30" s="27"/>
      <c r="U30" s="90"/>
      <c r="V30" s="143">
        <f>IFERROR(__xludf.DUMMYFUNCTION("""COMPUTED_VALUE"""),45978.0)</f>
        <v>45978</v>
      </c>
      <c r="W30" s="73"/>
    </row>
    <row r="31">
      <c r="A31" s="73"/>
      <c r="B31" s="73"/>
      <c r="C31" s="73"/>
      <c r="D31" s="73"/>
      <c r="E31" s="73"/>
      <c r="F31" s="73"/>
      <c r="G31" s="73"/>
      <c r="H31" s="73"/>
      <c r="I31" s="130"/>
      <c r="J31" s="130"/>
      <c r="K31" s="130"/>
      <c r="L31" s="130"/>
      <c r="M31" s="130"/>
      <c r="N31" s="130"/>
      <c r="O31" s="130"/>
      <c r="P31" s="73"/>
      <c r="Q31" s="73"/>
      <c r="R31" s="73"/>
      <c r="S31" s="73"/>
      <c r="T31" s="84"/>
      <c r="U31" s="84"/>
      <c r="V31" s="84"/>
      <c r="W31" s="73"/>
    </row>
    <row r="32">
      <c r="A32" s="73"/>
      <c r="B32" s="132" t="str">
        <f>IFERROR(__xludf.DUMMYFUNCTION("""COMPUTED_VALUE"""),"Preseason")</f>
        <v>Preseason</v>
      </c>
      <c r="C32" s="84"/>
      <c r="D32" s="73"/>
      <c r="E32" s="73"/>
      <c r="F32" s="73"/>
      <c r="G32" s="73"/>
      <c r="H32" s="73"/>
      <c r="I32" s="146"/>
      <c r="J32" s="146"/>
      <c r="K32" s="146"/>
      <c r="L32" s="146"/>
      <c r="M32" s="146"/>
      <c r="N32" s="146"/>
      <c r="O32" s="146"/>
      <c r="P32" s="73"/>
      <c r="Q32" s="73"/>
      <c r="R32" s="73"/>
      <c r="S32" s="84"/>
      <c r="T32" s="73"/>
      <c r="U32" s="73"/>
      <c r="V32" s="132" t="str">
        <f>IFERROR(__xludf.DUMMYFUNCTION("""COMPUTED_VALUE"""),"Preseason")</f>
        <v>Preseason</v>
      </c>
      <c r="W32" s="73"/>
    </row>
    <row r="33">
      <c r="A33" s="73"/>
      <c r="B33" s="96" t="str">
        <f>IFERROR(__xludf.DUMMYFUNCTION("""COMPUTED_VALUE"""),"In Division")</f>
        <v>In Division</v>
      </c>
      <c r="C33" s="84"/>
      <c r="D33" s="73"/>
      <c r="E33" s="73"/>
      <c r="F33" s="73"/>
      <c r="G33" s="73"/>
      <c r="H33" s="73"/>
      <c r="I33" s="146" t="str">
        <f>IFERROR(__xludf.DUMMYFUNCTION("""COMPUTED_VALUE"""),"Lunar Conference")</f>
        <v>Lunar Conference</v>
      </c>
      <c r="P33" s="73"/>
      <c r="Q33" s="73"/>
      <c r="R33" s="73"/>
      <c r="S33" s="84"/>
      <c r="T33" s="73"/>
      <c r="U33" s="73"/>
      <c r="V33" s="96" t="str">
        <f>IFERROR(__xludf.DUMMYFUNCTION("""COMPUTED_VALUE"""),"In Division")</f>
        <v>In Division</v>
      </c>
      <c r="W33" s="73"/>
    </row>
    <row r="34" ht="15.75" customHeight="1">
      <c r="A34" s="73"/>
      <c r="B34" s="78" t="str">
        <f>IFERROR(__xludf.DUMMYFUNCTION("""COMPUTED_VALUE"""),"In Conference")</f>
        <v>In Conference</v>
      </c>
      <c r="C34" s="130"/>
      <c r="D34" s="130"/>
      <c r="E34" s="130"/>
      <c r="F34" s="130"/>
      <c r="G34" s="130"/>
      <c r="H34" s="130"/>
      <c r="P34" s="130"/>
      <c r="Q34" s="130"/>
      <c r="R34" s="130"/>
      <c r="S34" s="130"/>
      <c r="T34" s="130"/>
      <c r="U34" s="130"/>
      <c r="V34" s="78" t="str">
        <f>IFERROR(__xludf.DUMMYFUNCTION("""COMPUTED_VALUE"""),"In Conference")</f>
        <v>In Conference</v>
      </c>
      <c r="W34" s="73"/>
    </row>
    <row r="35" ht="15.75" customHeight="1">
      <c r="A35" s="73"/>
      <c r="B35" s="97" t="str">
        <f>IFERROR(__xludf.DUMMYFUNCTION("""COMPUTED_VALUE"""),"Out of Conference")</f>
        <v>Out of Conference</v>
      </c>
      <c r="C35" s="135" t="str">
        <f>IFERROR(__xludf.DUMMYFUNCTION("""COMPUTED_VALUE"""),"Cloud Division")</f>
        <v>Cloud Division</v>
      </c>
      <c r="G35" s="136"/>
      <c r="H35" s="137" t="str">
        <f>IFERROR(__xludf.DUMMYFUNCTION("""COMPUTED_VALUE"""),"Ember Division")</f>
        <v>Ember Division</v>
      </c>
      <c r="L35" s="134"/>
      <c r="M35" s="138" t="str">
        <f>IFERROR(__xludf.DUMMYFUNCTION("""COMPUTED_VALUE"""),"Mountain Division")</f>
        <v>Mountain Division</v>
      </c>
      <c r="Q35" s="136"/>
      <c r="R35" s="139" t="str">
        <f>IFERROR(__xludf.DUMMYFUNCTION("""COMPUTED_VALUE"""),"Ocean Division")</f>
        <v>Ocean Division</v>
      </c>
      <c r="V35" s="97" t="str">
        <f>IFERROR(__xludf.DUMMYFUNCTION("""COMPUTED_VALUE"""),"Out of Conference")</f>
        <v>Out of Conference</v>
      </c>
      <c r="W35" s="73"/>
    </row>
    <row r="36">
      <c r="A36" s="73"/>
      <c r="B36" s="80" t="str">
        <f>IFERROR(__xludf.DUMMYFUNCTION("""COMPUTED_VALUE"""),"Playoffs")</f>
        <v>Playoffs</v>
      </c>
      <c r="C36" s="103" t="str">
        <f>IFERROR(__xludf.DUMMYFUNCTION("""COMPUTED_VALUE"""),"Tax Evaders")</f>
        <v>Tax Evaders</v>
      </c>
      <c r="D36" s="103" t="str">
        <f>IFERROR(__xludf.DUMMYFUNCTION("""COMPUTED_VALUE"""),"Asiago Arsonists")</f>
        <v>Asiago Arsonists</v>
      </c>
      <c r="E36" s="103" t="str">
        <f>IFERROR(__xludf.DUMMYFUNCTION("""COMPUTED_VALUE"""),"Ruthless Racket")</f>
        <v>Ruthless Racket</v>
      </c>
      <c r="F36" s="103" t="str">
        <f>IFERROR(__xludf.DUMMYFUNCTION("""COMPUTED_VALUE"""),"Lightning")</f>
        <v>Lightning</v>
      </c>
      <c r="G36" s="81"/>
      <c r="H36" s="103" t="str">
        <f>IFERROR(__xludf.DUMMYFUNCTION("""COMPUTED_VALUE"""),"Mining Legion")</f>
        <v>Mining Legion</v>
      </c>
      <c r="I36" s="103" t="str">
        <f>IFERROR(__xludf.DUMMYFUNCTION("""COMPUTED_VALUE"""),"Heavy Metal")</f>
        <v>Heavy Metal</v>
      </c>
      <c r="J36" s="103" t="str">
        <f>IFERROR(__xludf.DUMMYFUNCTION("""COMPUTED_VALUE"""),"Quasars")</f>
        <v>Quasars</v>
      </c>
      <c r="K36" s="103" t="str">
        <f>IFERROR(__xludf.DUMMYFUNCTION("""COMPUTED_VALUE"""),"Samurai")</f>
        <v>Samurai</v>
      </c>
      <c r="L36" s="103"/>
      <c r="M36" s="103" t="str">
        <f>IFERROR(__xludf.DUMMYFUNCTION("""COMPUTED_VALUE"""),"Hot Wings")</f>
        <v>Hot Wings</v>
      </c>
      <c r="N36" s="103" t="str">
        <f>IFERROR(__xludf.DUMMYFUNCTION("""COMPUTED_VALUE"""),"Phantoms")</f>
        <v>Phantoms</v>
      </c>
      <c r="O36" s="103" t="str">
        <f>IFERROR(__xludf.DUMMYFUNCTION("""COMPUTED_VALUE"""),"Scramjets")</f>
        <v>Scramjets</v>
      </c>
      <c r="P36" s="103" t="str">
        <f>IFERROR(__xludf.DUMMYFUNCTION("""COMPUTED_VALUE"""),"Nightfall")</f>
        <v>Nightfall</v>
      </c>
      <c r="Q36" s="103"/>
      <c r="R36" s="103" t="str">
        <f>IFERROR(__xludf.DUMMYFUNCTION("""COMPUTED_VALUE"""),"Barracudas")</f>
        <v>Barracudas</v>
      </c>
      <c r="S36" s="103" t="str">
        <f>IFERROR(__xludf.DUMMYFUNCTION("""COMPUTED_VALUE"""),"Hippos")</f>
        <v>Hippos</v>
      </c>
      <c r="T36" s="103" t="str">
        <f>IFERROR(__xludf.DUMMYFUNCTION("""COMPUTED_VALUE"""),"Gaboons")</f>
        <v>Gaboons</v>
      </c>
      <c r="U36" s="81" t="str">
        <f>IFERROR(__xludf.DUMMYFUNCTION("""COMPUTED_VALUE"""),"Guards")</f>
        <v>Guards</v>
      </c>
      <c r="V36" s="80" t="str">
        <f>IFERROR(__xludf.DUMMYFUNCTION("""COMPUTED_VALUE"""),"Playoffs")</f>
        <v>Playoffs</v>
      </c>
      <c r="W36" s="73"/>
    </row>
    <row r="37">
      <c r="A37" s="73"/>
      <c r="B37" s="141" t="str">
        <f>IFERROR(__xludf.DUMMYFUNCTION("""COMPUTED_VALUE"""),"Preseason 1")</f>
        <v>Preseason 1</v>
      </c>
      <c r="C37" s="82" t="str">
        <f>IFERROR(__xludf.DUMMYFUNCTION("""COMPUTED_VALUE"""),"Asiago Arsonists")</f>
        <v>Asiago Arsonists</v>
      </c>
      <c r="D37" s="83" t="str">
        <f>IFERROR(__xludf.DUMMYFUNCTION("""COMPUTED_VALUE"""),"Tax Evaders")</f>
        <v>Tax Evaders</v>
      </c>
      <c r="E37" s="83" t="str">
        <f>IFERROR(__xludf.DUMMYFUNCTION("""COMPUTED_VALUE"""),"Lightning")</f>
        <v>Lightning</v>
      </c>
      <c r="F37" s="83" t="str">
        <f>IFERROR(__xludf.DUMMYFUNCTION("""COMPUTED_VALUE"""),"Ruthless Racket")</f>
        <v>Ruthless Racket</v>
      </c>
      <c r="G37" s="107"/>
      <c r="H37" s="83" t="str">
        <f>IFERROR(__xludf.DUMMYFUNCTION("""COMPUTED_VALUE"""),"Heavy Metal")</f>
        <v>Heavy Metal</v>
      </c>
      <c r="I37" s="83" t="str">
        <f>IFERROR(__xludf.DUMMYFUNCTION("""COMPUTED_VALUE"""),"Mining Legion")</f>
        <v>Mining Legion</v>
      </c>
      <c r="J37" s="83" t="str">
        <f>IFERROR(__xludf.DUMMYFUNCTION("""COMPUTED_VALUE"""),"Samurai")</f>
        <v>Samurai</v>
      </c>
      <c r="K37" s="83" t="str">
        <f>IFERROR(__xludf.DUMMYFUNCTION("""COMPUTED_VALUE"""),"Quasars")</f>
        <v>Quasars</v>
      </c>
      <c r="L37" s="107"/>
      <c r="M37" s="83" t="str">
        <f>IFERROR(__xludf.DUMMYFUNCTION("""COMPUTED_VALUE"""),"Phantoms")</f>
        <v>Phantoms</v>
      </c>
      <c r="N37" s="83" t="str">
        <f>IFERROR(__xludf.DUMMYFUNCTION("""COMPUTED_VALUE"""),"Hot Wings")</f>
        <v>Hot Wings</v>
      </c>
      <c r="O37" s="83" t="str">
        <f>IFERROR(__xludf.DUMMYFUNCTION("""COMPUTED_VALUE"""),"Nightfall")</f>
        <v>Nightfall</v>
      </c>
      <c r="P37" s="83" t="str">
        <f>IFERROR(__xludf.DUMMYFUNCTION("""COMPUTED_VALUE"""),"Scramjets")</f>
        <v>Scramjets</v>
      </c>
      <c r="Q37" s="107"/>
      <c r="R37" s="83" t="str">
        <f>IFERROR(__xludf.DUMMYFUNCTION("""COMPUTED_VALUE"""),"Hippos")</f>
        <v>Hippos</v>
      </c>
      <c r="S37" s="83" t="str">
        <f>IFERROR(__xludf.DUMMYFUNCTION("""COMPUTED_VALUE"""),"Barracudas")</f>
        <v>Barracudas</v>
      </c>
      <c r="T37" s="83" t="str">
        <f>IFERROR(__xludf.DUMMYFUNCTION("""COMPUTED_VALUE"""),"Guards")</f>
        <v>Guards</v>
      </c>
      <c r="U37" s="83" t="str">
        <f>IFERROR(__xludf.DUMMYFUNCTION("""COMPUTED_VALUE"""),"Gaboons")</f>
        <v>Gaboons</v>
      </c>
      <c r="V37" s="143">
        <f>IFERROR(__xludf.DUMMYFUNCTION("""COMPUTED_VALUE"""),45896.0)</f>
        <v>45896</v>
      </c>
      <c r="W37" s="73"/>
    </row>
    <row r="38">
      <c r="A38" s="73"/>
      <c r="B38" s="141" t="str">
        <f>IFERROR(__xludf.DUMMYFUNCTION("""COMPUTED_VALUE"""),"Preseason 2")</f>
        <v>Preseason 2</v>
      </c>
      <c r="C38" s="82" t="str">
        <f>IFERROR(__xludf.DUMMYFUNCTION("""COMPUTED_VALUE"""),"Gaboons")</f>
        <v>Gaboons</v>
      </c>
      <c r="D38" s="83" t="str">
        <f>IFERROR(__xludf.DUMMYFUNCTION("""COMPUTED_VALUE"""),"Guards")</f>
        <v>Guards</v>
      </c>
      <c r="E38" s="83" t="str">
        <f>IFERROR(__xludf.DUMMYFUNCTION("""COMPUTED_VALUE"""),"Barracudas")</f>
        <v>Barracudas</v>
      </c>
      <c r="F38" s="83" t="str">
        <f>IFERROR(__xludf.DUMMYFUNCTION("""COMPUTED_VALUE"""),"Hippos")</f>
        <v>Hippos</v>
      </c>
      <c r="G38" s="133"/>
      <c r="H38" s="82" t="str">
        <f>IFERROR(__xludf.DUMMYFUNCTION("""COMPUTED_VALUE"""),"Scramjets")</f>
        <v>Scramjets</v>
      </c>
      <c r="I38" s="83" t="str">
        <f>IFERROR(__xludf.DUMMYFUNCTION("""COMPUTED_VALUE"""),"Nightfall")</f>
        <v>Nightfall</v>
      </c>
      <c r="J38" s="83" t="str">
        <f>IFERROR(__xludf.DUMMYFUNCTION("""COMPUTED_VALUE"""),"Hot Wings")</f>
        <v>Hot Wings</v>
      </c>
      <c r="K38" s="83" t="str">
        <f>IFERROR(__xludf.DUMMYFUNCTION("""COMPUTED_VALUE"""),"Phantoms")</f>
        <v>Phantoms</v>
      </c>
      <c r="L38" s="133"/>
      <c r="M38" s="82" t="str">
        <f>IFERROR(__xludf.DUMMYFUNCTION("""COMPUTED_VALUE"""),"Quasars")</f>
        <v>Quasars</v>
      </c>
      <c r="N38" s="83" t="str">
        <f>IFERROR(__xludf.DUMMYFUNCTION("""COMPUTED_VALUE"""),"Samurai")</f>
        <v>Samurai</v>
      </c>
      <c r="O38" s="83" t="str">
        <f>IFERROR(__xludf.DUMMYFUNCTION("""COMPUTED_VALUE"""),"Mining Legion")</f>
        <v>Mining Legion</v>
      </c>
      <c r="P38" s="83" t="str">
        <f>IFERROR(__xludf.DUMMYFUNCTION("""COMPUTED_VALUE"""),"Heavy Metal")</f>
        <v>Heavy Metal</v>
      </c>
      <c r="Q38" s="133"/>
      <c r="R38" s="82" t="str">
        <f>IFERROR(__xludf.DUMMYFUNCTION("""COMPUTED_VALUE"""),"Ruthless Racket")</f>
        <v>Ruthless Racket</v>
      </c>
      <c r="S38" s="83" t="str">
        <f>IFERROR(__xludf.DUMMYFUNCTION("""COMPUTED_VALUE"""),"Lightning")</f>
        <v>Lightning</v>
      </c>
      <c r="T38" s="83" t="str">
        <f>IFERROR(__xludf.DUMMYFUNCTION("""COMPUTED_VALUE"""),"Tax Evaders")</f>
        <v>Tax Evaders</v>
      </c>
      <c r="U38" s="83" t="str">
        <f>IFERROR(__xludf.DUMMYFUNCTION("""COMPUTED_VALUE"""),"Asiago Arsonists")</f>
        <v>Asiago Arsonists</v>
      </c>
      <c r="V38" s="143">
        <f>IFERROR(__xludf.DUMMYFUNCTION("""COMPUTED_VALUE"""),45903.0)</f>
        <v>45903</v>
      </c>
      <c r="W38" s="73"/>
    </row>
    <row r="39">
      <c r="A39" s="73"/>
      <c r="B39" s="141" t="str">
        <f>IFERROR(__xludf.DUMMYFUNCTION("""COMPUTED_VALUE"""),"Preseason 3")</f>
        <v>Preseason 3</v>
      </c>
      <c r="C39" s="82" t="str">
        <f>IFERROR(__xludf.DUMMYFUNCTION("""COMPUTED_VALUE"""),"Lacuna")</f>
        <v>Lacuna</v>
      </c>
      <c r="D39" s="83" t="str">
        <f>IFERROR(__xludf.DUMMYFUNCTION("""COMPUTED_VALUE"""),"Howlers")</f>
        <v>Howlers</v>
      </c>
      <c r="E39" s="83" t="str">
        <f>IFERROR(__xludf.DUMMYFUNCTION("""COMPUTED_VALUE"""),"Primo")</f>
        <v>Primo</v>
      </c>
      <c r="F39" s="83" t="str">
        <f>IFERROR(__xludf.DUMMYFUNCTION("""COMPUTED_VALUE"""),"Liars")</f>
        <v>Liars</v>
      </c>
      <c r="G39" s="133"/>
      <c r="H39" s="82" t="str">
        <f>IFERROR(__xludf.DUMMYFUNCTION("""COMPUTED_VALUE"""),"Phoenix")</f>
        <v>Phoenix</v>
      </c>
      <c r="I39" s="83" t="str">
        <f>IFERROR(__xludf.DUMMYFUNCTION("""COMPUTED_VALUE"""),"Ocelots")</f>
        <v>Ocelots</v>
      </c>
      <c r="J39" s="83" t="str">
        <f>IFERROR(__xludf.DUMMYFUNCTION("""COMPUTED_VALUE"""),"Black Ice")</f>
        <v>Black Ice</v>
      </c>
      <c r="K39" s="83" t="str">
        <f>IFERROR(__xludf.DUMMYFUNCTION("""COMPUTED_VALUE"""),"Polar Ice")</f>
        <v>Polar Ice</v>
      </c>
      <c r="L39" s="133"/>
      <c r="M39" s="82" t="str">
        <f>IFERROR(__xludf.DUMMYFUNCTION("""COMPUTED_VALUE"""),"Polar Bears")</f>
        <v>Polar Bears</v>
      </c>
      <c r="N39" s="83" t="str">
        <f>IFERROR(__xludf.DUMMYFUNCTION("""COMPUTED_VALUE"""),"Centuriones")</f>
        <v>Centuriones</v>
      </c>
      <c r="O39" s="83" t="str">
        <f>IFERROR(__xludf.DUMMYFUNCTION("""COMPUTED_VALUE"""),"Dracos")</f>
        <v>Dracos</v>
      </c>
      <c r="P39" s="83" t="str">
        <f>IFERROR(__xludf.DUMMYFUNCTION("""COMPUTED_VALUE"""),"Purrgatory")</f>
        <v>Purrgatory</v>
      </c>
      <c r="Q39" s="133"/>
      <c r="R39" s="82" t="str">
        <f>IFERROR(__xludf.DUMMYFUNCTION("""COMPUTED_VALUE"""),"Kitsune")</f>
        <v>Kitsune</v>
      </c>
      <c r="S39" s="83" t="str">
        <f>IFERROR(__xludf.DUMMYFUNCTION("""COMPUTED_VALUE"""),"Hammerheads")</f>
        <v>Hammerheads</v>
      </c>
      <c r="T39" s="83" t="str">
        <f>IFERROR(__xludf.DUMMYFUNCTION("""COMPUTED_VALUE"""),"Wind")</f>
        <v>Wind</v>
      </c>
      <c r="U39" s="83" t="str">
        <f>IFERROR(__xludf.DUMMYFUNCTION("""COMPUTED_VALUE"""),"Hue Heroes")</f>
        <v>Hue Heroes</v>
      </c>
      <c r="V39" s="143">
        <f>IFERROR(__xludf.DUMMYFUNCTION("""COMPUTED_VALUE"""),45908.0)</f>
        <v>45908</v>
      </c>
      <c r="W39" s="73"/>
    </row>
    <row r="40">
      <c r="A40" s="73"/>
      <c r="B40" s="55" t="str">
        <f>IFERROR(__xludf.DUMMYFUNCTION("""COMPUTED_VALUE"""),"Match Day 1")</f>
        <v>Match Day 1</v>
      </c>
      <c r="C40" s="85" t="str">
        <f>IFERROR(__xludf.DUMMYFUNCTION("""COMPUTED_VALUE"""),"Heavy Metal")</f>
        <v>Heavy Metal</v>
      </c>
      <c r="D40" s="86" t="str">
        <f>IFERROR(__xludf.DUMMYFUNCTION("""COMPUTED_VALUE"""),"Mining Legion")</f>
        <v>Mining Legion</v>
      </c>
      <c r="E40" s="86" t="str">
        <f>IFERROR(__xludf.DUMMYFUNCTION("""COMPUTED_VALUE"""),"Samurai")</f>
        <v>Samurai</v>
      </c>
      <c r="F40" s="86" t="str">
        <f>IFERROR(__xludf.DUMMYFUNCTION("""COMPUTED_VALUE"""),"Quasars")</f>
        <v>Quasars</v>
      </c>
      <c r="G40" s="114"/>
      <c r="H40" s="86" t="str">
        <f>IFERROR(__xludf.DUMMYFUNCTION("""COMPUTED_VALUE"""),"Asiago Arsonists")</f>
        <v>Asiago Arsonists</v>
      </c>
      <c r="I40" s="86" t="str">
        <f>IFERROR(__xludf.DUMMYFUNCTION("""COMPUTED_VALUE"""),"Tax Evaders")</f>
        <v>Tax Evaders</v>
      </c>
      <c r="J40" s="86" t="str">
        <f>IFERROR(__xludf.DUMMYFUNCTION("""COMPUTED_VALUE"""),"Lightning")</f>
        <v>Lightning</v>
      </c>
      <c r="K40" s="86" t="str">
        <f>IFERROR(__xludf.DUMMYFUNCTION("""COMPUTED_VALUE"""),"Ruthless Racket")</f>
        <v>Ruthless Racket</v>
      </c>
      <c r="L40" s="114"/>
      <c r="M40" s="86" t="str">
        <f>IFERROR(__xludf.DUMMYFUNCTION("""COMPUTED_VALUE"""),"Hippos")</f>
        <v>Hippos</v>
      </c>
      <c r="N40" s="86" t="str">
        <f>IFERROR(__xludf.DUMMYFUNCTION("""COMPUTED_VALUE"""),"Barracudas")</f>
        <v>Barracudas</v>
      </c>
      <c r="O40" s="86" t="str">
        <f>IFERROR(__xludf.DUMMYFUNCTION("""COMPUTED_VALUE"""),"Guards")</f>
        <v>Guards</v>
      </c>
      <c r="P40" s="86" t="str">
        <f>IFERROR(__xludf.DUMMYFUNCTION("""COMPUTED_VALUE"""),"Gaboons")</f>
        <v>Gaboons</v>
      </c>
      <c r="Q40" s="114"/>
      <c r="R40" s="86" t="str">
        <f>IFERROR(__xludf.DUMMYFUNCTION("""COMPUTED_VALUE"""),"Phantoms")</f>
        <v>Phantoms</v>
      </c>
      <c r="S40" s="86" t="str">
        <f>IFERROR(__xludf.DUMMYFUNCTION("""COMPUTED_VALUE"""),"Hot Wings")</f>
        <v>Hot Wings</v>
      </c>
      <c r="T40" s="86" t="str">
        <f>IFERROR(__xludf.DUMMYFUNCTION("""COMPUTED_VALUE"""),"Nightfall")</f>
        <v>Nightfall</v>
      </c>
      <c r="U40" s="86" t="str">
        <f>IFERROR(__xludf.DUMMYFUNCTION("""COMPUTED_VALUE"""),"Scramjets")</f>
        <v>Scramjets</v>
      </c>
      <c r="V40" s="143">
        <f>IFERROR(__xludf.DUMMYFUNCTION("""COMPUTED_VALUE"""),45910.0)</f>
        <v>45910</v>
      </c>
      <c r="W40" s="73"/>
    </row>
    <row r="41">
      <c r="A41" s="73"/>
      <c r="B41" s="55" t="str">
        <f>IFERROR(__xludf.DUMMYFUNCTION("""COMPUTED_VALUE"""),"Match Day 2")</f>
        <v>Match Day 2</v>
      </c>
      <c r="C41" s="87" t="str">
        <f>IFERROR(__xludf.DUMMYFUNCTION("""COMPUTED_VALUE"""),"Barracudas")</f>
        <v>Barracudas</v>
      </c>
      <c r="D41" s="88" t="str">
        <f>IFERROR(__xludf.DUMMYFUNCTION("""COMPUTED_VALUE"""),"Hippos")</f>
        <v>Hippos</v>
      </c>
      <c r="E41" s="88" t="str">
        <f>IFERROR(__xludf.DUMMYFUNCTION("""COMPUTED_VALUE"""),"Gaboons")</f>
        <v>Gaboons</v>
      </c>
      <c r="F41" s="88" t="str">
        <f>IFERROR(__xludf.DUMMYFUNCTION("""COMPUTED_VALUE"""),"Guards")</f>
        <v>Guards</v>
      </c>
      <c r="G41" s="107"/>
      <c r="H41" s="88" t="str">
        <f>IFERROR(__xludf.DUMMYFUNCTION("""COMPUTED_VALUE"""),"Hot Wings")</f>
        <v>Hot Wings</v>
      </c>
      <c r="I41" s="88" t="str">
        <f>IFERROR(__xludf.DUMMYFUNCTION("""COMPUTED_VALUE"""),"Phantoms")</f>
        <v>Phantoms</v>
      </c>
      <c r="J41" s="88" t="str">
        <f>IFERROR(__xludf.DUMMYFUNCTION("""COMPUTED_VALUE"""),"Scramjets")</f>
        <v>Scramjets</v>
      </c>
      <c r="K41" s="88" t="str">
        <f>IFERROR(__xludf.DUMMYFUNCTION("""COMPUTED_VALUE"""),"Nightfall")</f>
        <v>Nightfall</v>
      </c>
      <c r="L41" s="107"/>
      <c r="M41" s="88" t="str">
        <f>IFERROR(__xludf.DUMMYFUNCTION("""COMPUTED_VALUE"""),"Mining Legion")</f>
        <v>Mining Legion</v>
      </c>
      <c r="N41" s="88" t="str">
        <f>IFERROR(__xludf.DUMMYFUNCTION("""COMPUTED_VALUE"""),"Heavy Metal")</f>
        <v>Heavy Metal</v>
      </c>
      <c r="O41" s="88" t="str">
        <f>IFERROR(__xludf.DUMMYFUNCTION("""COMPUTED_VALUE"""),"Quasars")</f>
        <v>Quasars</v>
      </c>
      <c r="P41" s="88" t="str">
        <f>IFERROR(__xludf.DUMMYFUNCTION("""COMPUTED_VALUE"""),"Samurai")</f>
        <v>Samurai</v>
      </c>
      <c r="Q41" s="107"/>
      <c r="R41" s="88" t="str">
        <f>IFERROR(__xludf.DUMMYFUNCTION("""COMPUTED_VALUE"""),"Tax Evaders")</f>
        <v>Tax Evaders</v>
      </c>
      <c r="S41" s="88" t="str">
        <f>IFERROR(__xludf.DUMMYFUNCTION("""COMPUTED_VALUE"""),"Asiago Arsonists")</f>
        <v>Asiago Arsonists</v>
      </c>
      <c r="T41" s="88" t="str">
        <f>IFERROR(__xludf.DUMMYFUNCTION("""COMPUTED_VALUE"""),"Ruthless Racket")</f>
        <v>Ruthless Racket</v>
      </c>
      <c r="U41" s="88" t="str">
        <f>IFERROR(__xludf.DUMMYFUNCTION("""COMPUTED_VALUE"""),"Lightning")</f>
        <v>Lightning</v>
      </c>
      <c r="V41" s="143">
        <f>IFERROR(__xludf.DUMMYFUNCTION("""COMPUTED_VALUE"""),45915.0)</f>
        <v>45915</v>
      </c>
      <c r="W41" s="73"/>
    </row>
    <row r="42">
      <c r="A42" s="73"/>
      <c r="B42" s="55" t="str">
        <f>IFERROR(__xludf.DUMMYFUNCTION("""COMPUTED_VALUE"""),"Match Day 3")</f>
        <v>Match Day 3</v>
      </c>
      <c r="C42" s="118" t="str">
        <f>IFERROR(__xludf.DUMMYFUNCTION("""COMPUTED_VALUE"""),"Ruthless Racket")</f>
        <v>Ruthless Racket</v>
      </c>
      <c r="D42" s="119" t="str">
        <f>IFERROR(__xludf.DUMMYFUNCTION("""COMPUTED_VALUE"""),"Lightning")</f>
        <v>Lightning</v>
      </c>
      <c r="E42" s="119" t="str">
        <f>IFERROR(__xludf.DUMMYFUNCTION("""COMPUTED_VALUE"""),"Tax Evaders")</f>
        <v>Tax Evaders</v>
      </c>
      <c r="F42" s="119" t="str">
        <f>IFERROR(__xludf.DUMMYFUNCTION("""COMPUTED_VALUE"""),"Asiago Arsonists")</f>
        <v>Asiago Arsonists</v>
      </c>
      <c r="G42" s="107"/>
      <c r="H42" s="119" t="str">
        <f>IFERROR(__xludf.DUMMYFUNCTION("""COMPUTED_VALUE"""),"Quasars")</f>
        <v>Quasars</v>
      </c>
      <c r="I42" s="119" t="str">
        <f>IFERROR(__xludf.DUMMYFUNCTION("""COMPUTED_VALUE"""),"Samurai")</f>
        <v>Samurai</v>
      </c>
      <c r="J42" s="119" t="str">
        <f>IFERROR(__xludf.DUMMYFUNCTION("""COMPUTED_VALUE"""),"Mining Legion")</f>
        <v>Mining Legion</v>
      </c>
      <c r="K42" s="119" t="str">
        <f>IFERROR(__xludf.DUMMYFUNCTION("""COMPUTED_VALUE"""),"Heavy Metal")</f>
        <v>Heavy Metal</v>
      </c>
      <c r="L42" s="107"/>
      <c r="M42" s="119" t="str">
        <f>IFERROR(__xludf.DUMMYFUNCTION("""COMPUTED_VALUE"""),"Scramjets")</f>
        <v>Scramjets</v>
      </c>
      <c r="N42" s="119" t="str">
        <f>IFERROR(__xludf.DUMMYFUNCTION("""COMPUTED_VALUE"""),"Nightfall")</f>
        <v>Nightfall</v>
      </c>
      <c r="O42" s="119" t="str">
        <f>IFERROR(__xludf.DUMMYFUNCTION("""COMPUTED_VALUE"""),"Hot Wings")</f>
        <v>Hot Wings</v>
      </c>
      <c r="P42" s="119" t="str">
        <f>IFERROR(__xludf.DUMMYFUNCTION("""COMPUTED_VALUE"""),"Phantoms")</f>
        <v>Phantoms</v>
      </c>
      <c r="Q42" s="107"/>
      <c r="R42" s="119" t="str">
        <f>IFERROR(__xludf.DUMMYFUNCTION("""COMPUTED_VALUE"""),"Gaboons")</f>
        <v>Gaboons</v>
      </c>
      <c r="S42" s="119" t="str">
        <f>IFERROR(__xludf.DUMMYFUNCTION("""COMPUTED_VALUE"""),"Guards")</f>
        <v>Guards</v>
      </c>
      <c r="T42" s="119" t="str">
        <f>IFERROR(__xludf.DUMMYFUNCTION("""COMPUTED_VALUE"""),"Barracudas")</f>
        <v>Barracudas</v>
      </c>
      <c r="U42" s="119" t="str">
        <f>IFERROR(__xludf.DUMMYFUNCTION("""COMPUTED_VALUE"""),"Hippos")</f>
        <v>Hippos</v>
      </c>
      <c r="V42" s="143">
        <f>IFERROR(__xludf.DUMMYFUNCTION("""COMPUTED_VALUE"""),45917.0)</f>
        <v>45917</v>
      </c>
      <c r="W42" s="73"/>
    </row>
    <row r="43">
      <c r="A43" s="73"/>
      <c r="B43" s="55" t="str">
        <f>IFERROR(__xludf.DUMMYFUNCTION("""COMPUTED_VALUE"""),"Match Day 4")</f>
        <v>Match Day 4</v>
      </c>
      <c r="C43" s="118" t="str">
        <f>IFERROR(__xludf.DUMMYFUNCTION("""COMPUTED_VALUE"""),"Asiago Arsonists")</f>
        <v>Asiago Arsonists</v>
      </c>
      <c r="D43" s="119" t="str">
        <f>IFERROR(__xludf.DUMMYFUNCTION("""COMPUTED_VALUE"""),"Tax Evaders")</f>
        <v>Tax Evaders</v>
      </c>
      <c r="E43" s="119" t="str">
        <f>IFERROR(__xludf.DUMMYFUNCTION("""COMPUTED_VALUE"""),"Lightning")</f>
        <v>Lightning</v>
      </c>
      <c r="F43" s="119" t="str">
        <f>IFERROR(__xludf.DUMMYFUNCTION("""COMPUTED_VALUE"""),"Ruthless Racket")</f>
        <v>Ruthless Racket</v>
      </c>
      <c r="G43" s="107"/>
      <c r="H43" s="119" t="str">
        <f>IFERROR(__xludf.DUMMYFUNCTION("""COMPUTED_VALUE"""),"Heavy Metal")</f>
        <v>Heavy Metal</v>
      </c>
      <c r="I43" s="119" t="str">
        <f>IFERROR(__xludf.DUMMYFUNCTION("""COMPUTED_VALUE"""),"Mining Legion")</f>
        <v>Mining Legion</v>
      </c>
      <c r="J43" s="119" t="str">
        <f>IFERROR(__xludf.DUMMYFUNCTION("""COMPUTED_VALUE"""),"Samurai")</f>
        <v>Samurai</v>
      </c>
      <c r="K43" s="119" t="str">
        <f>IFERROR(__xludf.DUMMYFUNCTION("""COMPUTED_VALUE"""),"Quasars")</f>
        <v>Quasars</v>
      </c>
      <c r="L43" s="107"/>
      <c r="M43" s="119" t="str">
        <f>IFERROR(__xludf.DUMMYFUNCTION("""COMPUTED_VALUE"""),"Phantoms")</f>
        <v>Phantoms</v>
      </c>
      <c r="N43" s="119" t="str">
        <f>IFERROR(__xludf.DUMMYFUNCTION("""COMPUTED_VALUE"""),"Hot Wings")</f>
        <v>Hot Wings</v>
      </c>
      <c r="O43" s="119" t="str">
        <f>IFERROR(__xludf.DUMMYFUNCTION("""COMPUTED_VALUE"""),"Nightfall")</f>
        <v>Nightfall</v>
      </c>
      <c r="P43" s="119" t="str">
        <f>IFERROR(__xludf.DUMMYFUNCTION("""COMPUTED_VALUE"""),"Scramjets")</f>
        <v>Scramjets</v>
      </c>
      <c r="Q43" s="107"/>
      <c r="R43" s="119" t="str">
        <f>IFERROR(__xludf.DUMMYFUNCTION("""COMPUTED_VALUE"""),"Hippos")</f>
        <v>Hippos</v>
      </c>
      <c r="S43" s="119" t="str">
        <f>IFERROR(__xludf.DUMMYFUNCTION("""COMPUTED_VALUE"""),"Barracudas")</f>
        <v>Barracudas</v>
      </c>
      <c r="T43" s="119" t="str">
        <f>IFERROR(__xludf.DUMMYFUNCTION("""COMPUTED_VALUE"""),"Guards")</f>
        <v>Guards</v>
      </c>
      <c r="U43" s="119" t="str">
        <f>IFERROR(__xludf.DUMMYFUNCTION("""COMPUTED_VALUE"""),"Gaboons")</f>
        <v>Gaboons</v>
      </c>
      <c r="V43" s="143">
        <f>IFERROR(__xludf.DUMMYFUNCTION("""COMPUTED_VALUE"""),45922.0)</f>
        <v>45922</v>
      </c>
      <c r="W43" s="73"/>
    </row>
    <row r="44">
      <c r="A44" s="73"/>
      <c r="B44" s="55" t="str">
        <f>IFERROR(__xludf.DUMMYFUNCTION("""COMPUTED_VALUE"""),"Match Day 5")</f>
        <v>Match Day 5</v>
      </c>
      <c r="C44" s="118" t="str">
        <f>IFERROR(__xludf.DUMMYFUNCTION("""COMPUTED_VALUE"""),"Lightning")</f>
        <v>Lightning</v>
      </c>
      <c r="D44" s="119" t="str">
        <f>IFERROR(__xludf.DUMMYFUNCTION("""COMPUTED_VALUE"""),"Ruthless Racket")</f>
        <v>Ruthless Racket</v>
      </c>
      <c r="E44" s="119" t="str">
        <f>IFERROR(__xludf.DUMMYFUNCTION("""COMPUTED_VALUE"""),"Asiago Arsonists")</f>
        <v>Asiago Arsonists</v>
      </c>
      <c r="F44" s="119" t="str">
        <f>IFERROR(__xludf.DUMMYFUNCTION("""COMPUTED_VALUE"""),"Tax Evaders")</f>
        <v>Tax Evaders</v>
      </c>
      <c r="G44" s="107"/>
      <c r="H44" s="119" t="str">
        <f>IFERROR(__xludf.DUMMYFUNCTION("""COMPUTED_VALUE"""),"Samurai")</f>
        <v>Samurai</v>
      </c>
      <c r="I44" s="119" t="str">
        <f>IFERROR(__xludf.DUMMYFUNCTION("""COMPUTED_VALUE"""),"Quasars")</f>
        <v>Quasars</v>
      </c>
      <c r="J44" s="119" t="str">
        <f>IFERROR(__xludf.DUMMYFUNCTION("""COMPUTED_VALUE"""),"Heavy Metal")</f>
        <v>Heavy Metal</v>
      </c>
      <c r="K44" s="119" t="str">
        <f>IFERROR(__xludf.DUMMYFUNCTION("""COMPUTED_VALUE"""),"Mining Legion")</f>
        <v>Mining Legion</v>
      </c>
      <c r="L44" s="107"/>
      <c r="M44" s="119" t="str">
        <f>IFERROR(__xludf.DUMMYFUNCTION("""COMPUTED_VALUE"""),"Nightfall")</f>
        <v>Nightfall</v>
      </c>
      <c r="N44" s="119" t="str">
        <f>IFERROR(__xludf.DUMMYFUNCTION("""COMPUTED_VALUE"""),"Scramjets")</f>
        <v>Scramjets</v>
      </c>
      <c r="O44" s="119" t="str">
        <f>IFERROR(__xludf.DUMMYFUNCTION("""COMPUTED_VALUE"""),"Phantoms")</f>
        <v>Phantoms</v>
      </c>
      <c r="P44" s="119" t="str">
        <f>IFERROR(__xludf.DUMMYFUNCTION("""COMPUTED_VALUE"""),"Hot Wings")</f>
        <v>Hot Wings</v>
      </c>
      <c r="Q44" s="107"/>
      <c r="R44" s="119" t="str">
        <f>IFERROR(__xludf.DUMMYFUNCTION("""COMPUTED_VALUE"""),"Guards")</f>
        <v>Guards</v>
      </c>
      <c r="S44" s="119" t="str">
        <f>IFERROR(__xludf.DUMMYFUNCTION("""COMPUTED_VALUE"""),"Gaboons")</f>
        <v>Gaboons</v>
      </c>
      <c r="T44" s="119" t="str">
        <f>IFERROR(__xludf.DUMMYFUNCTION("""COMPUTED_VALUE"""),"Hippos")</f>
        <v>Hippos</v>
      </c>
      <c r="U44" s="119" t="str">
        <f>IFERROR(__xludf.DUMMYFUNCTION("""COMPUTED_VALUE"""),"Barracudas")</f>
        <v>Barracudas</v>
      </c>
      <c r="V44" s="143">
        <f>IFERROR(__xludf.DUMMYFUNCTION("""COMPUTED_VALUE"""),45924.0)</f>
        <v>45924</v>
      </c>
      <c r="W44" s="73"/>
    </row>
    <row r="45">
      <c r="A45" s="73"/>
      <c r="B45" s="55" t="str">
        <f>IFERROR(__xludf.DUMMYFUNCTION("""COMPUTED_VALUE"""),"Match Day 6")</f>
        <v>Match Day 6</v>
      </c>
      <c r="C45" s="121" t="str">
        <f>IFERROR(__xludf.DUMMYFUNCTION("""COMPUTED_VALUE"""),"Ocelots")</f>
        <v>Ocelots</v>
      </c>
      <c r="D45" s="122" t="str">
        <f>IFERROR(__xludf.DUMMYFUNCTION("""COMPUTED_VALUE"""),"Phoenix")</f>
        <v>Phoenix</v>
      </c>
      <c r="E45" s="122" t="str">
        <f>IFERROR(__xludf.DUMMYFUNCTION("""COMPUTED_VALUE"""),"Polar Ice")</f>
        <v>Polar Ice</v>
      </c>
      <c r="F45" s="122" t="str">
        <f>IFERROR(__xludf.DUMMYFUNCTION("""COMPUTED_VALUE"""),"Black Ice")</f>
        <v>Black Ice</v>
      </c>
      <c r="G45" s="107"/>
      <c r="H45" s="122" t="str">
        <f>IFERROR(__xludf.DUMMYFUNCTION("""COMPUTED_VALUE"""),"Howlers")</f>
        <v>Howlers</v>
      </c>
      <c r="I45" s="122" t="str">
        <f>IFERROR(__xludf.DUMMYFUNCTION("""COMPUTED_VALUE"""),"Lacuna")</f>
        <v>Lacuna</v>
      </c>
      <c r="J45" s="122" t="str">
        <f>IFERROR(__xludf.DUMMYFUNCTION("""COMPUTED_VALUE"""),"Liars")</f>
        <v>Liars</v>
      </c>
      <c r="K45" s="122" t="str">
        <f>IFERROR(__xludf.DUMMYFUNCTION("""COMPUTED_VALUE"""),"Primo")</f>
        <v>Primo</v>
      </c>
      <c r="L45" s="107"/>
      <c r="M45" s="122" t="str">
        <f>IFERROR(__xludf.DUMMYFUNCTION("""COMPUTED_VALUE"""),"Hammerheads")</f>
        <v>Hammerheads</v>
      </c>
      <c r="N45" s="122" t="str">
        <f>IFERROR(__xludf.DUMMYFUNCTION("""COMPUTED_VALUE"""),"Kitsune")</f>
        <v>Kitsune</v>
      </c>
      <c r="O45" s="122" t="str">
        <f>IFERROR(__xludf.DUMMYFUNCTION("""COMPUTED_VALUE"""),"Hue Heroes")</f>
        <v>Hue Heroes</v>
      </c>
      <c r="P45" s="122" t="str">
        <f>IFERROR(__xludf.DUMMYFUNCTION("""COMPUTED_VALUE"""),"Wind")</f>
        <v>Wind</v>
      </c>
      <c r="Q45" s="107"/>
      <c r="R45" s="122" t="str">
        <f>IFERROR(__xludf.DUMMYFUNCTION("""COMPUTED_VALUE"""),"Centuriones")</f>
        <v>Centuriones</v>
      </c>
      <c r="S45" s="122" t="str">
        <f>IFERROR(__xludf.DUMMYFUNCTION("""COMPUTED_VALUE"""),"Polar Bears")</f>
        <v>Polar Bears</v>
      </c>
      <c r="T45" s="122" t="str">
        <f>IFERROR(__xludf.DUMMYFUNCTION("""COMPUTED_VALUE"""),"Purrgatory")</f>
        <v>Purrgatory</v>
      </c>
      <c r="U45" s="122" t="str">
        <f>IFERROR(__xludf.DUMMYFUNCTION("""COMPUTED_VALUE"""),"Dracos")</f>
        <v>Dracos</v>
      </c>
      <c r="V45" s="143">
        <f>IFERROR(__xludf.DUMMYFUNCTION("""COMPUTED_VALUE"""),45929.0)</f>
        <v>45929</v>
      </c>
      <c r="W45" s="73"/>
    </row>
    <row r="46">
      <c r="A46" s="73"/>
      <c r="B46" s="55" t="str">
        <f>IFERROR(__xludf.DUMMYFUNCTION("""COMPUTED_VALUE"""),"Match Day 7")</f>
        <v>Match Day 7</v>
      </c>
      <c r="C46" s="121" t="str">
        <f>IFERROR(__xludf.DUMMYFUNCTION("""COMPUTED_VALUE"""),"Phoenix")</f>
        <v>Phoenix</v>
      </c>
      <c r="D46" s="122" t="str">
        <f>IFERROR(__xludf.DUMMYFUNCTION("""COMPUTED_VALUE"""),"Ocelots")</f>
        <v>Ocelots</v>
      </c>
      <c r="E46" s="122" t="str">
        <f>IFERROR(__xludf.DUMMYFUNCTION("""COMPUTED_VALUE"""),"Black Ice")</f>
        <v>Black Ice</v>
      </c>
      <c r="F46" s="122" t="str">
        <f>IFERROR(__xludf.DUMMYFUNCTION("""COMPUTED_VALUE"""),"Polar Ice")</f>
        <v>Polar Ice</v>
      </c>
      <c r="G46" s="107"/>
      <c r="H46" s="122" t="str">
        <f>IFERROR(__xludf.DUMMYFUNCTION("""COMPUTED_VALUE"""),"Lacuna")</f>
        <v>Lacuna</v>
      </c>
      <c r="I46" s="122" t="str">
        <f>IFERROR(__xludf.DUMMYFUNCTION("""COMPUTED_VALUE"""),"Howlers")</f>
        <v>Howlers</v>
      </c>
      <c r="J46" s="122" t="str">
        <f>IFERROR(__xludf.DUMMYFUNCTION("""COMPUTED_VALUE"""),"Primo")</f>
        <v>Primo</v>
      </c>
      <c r="K46" s="122" t="str">
        <f>IFERROR(__xludf.DUMMYFUNCTION("""COMPUTED_VALUE"""),"Liars")</f>
        <v>Liars</v>
      </c>
      <c r="L46" s="107"/>
      <c r="M46" s="122" t="str">
        <f>IFERROR(__xludf.DUMMYFUNCTION("""COMPUTED_VALUE"""),"Kitsune")</f>
        <v>Kitsune</v>
      </c>
      <c r="N46" s="122" t="str">
        <f>IFERROR(__xludf.DUMMYFUNCTION("""COMPUTED_VALUE"""),"Hammerheads")</f>
        <v>Hammerheads</v>
      </c>
      <c r="O46" s="122" t="str">
        <f>IFERROR(__xludf.DUMMYFUNCTION("""COMPUTED_VALUE"""),"Wind")</f>
        <v>Wind</v>
      </c>
      <c r="P46" s="122" t="str">
        <f>IFERROR(__xludf.DUMMYFUNCTION("""COMPUTED_VALUE"""),"Hue Heroes")</f>
        <v>Hue Heroes</v>
      </c>
      <c r="Q46" s="107"/>
      <c r="R46" s="122" t="str">
        <f>IFERROR(__xludf.DUMMYFUNCTION("""COMPUTED_VALUE"""),"Polar Bears")</f>
        <v>Polar Bears</v>
      </c>
      <c r="S46" s="122" t="str">
        <f>IFERROR(__xludf.DUMMYFUNCTION("""COMPUTED_VALUE"""),"Centuriones")</f>
        <v>Centuriones</v>
      </c>
      <c r="T46" s="122" t="str">
        <f>IFERROR(__xludf.DUMMYFUNCTION("""COMPUTED_VALUE"""),"Dracos")</f>
        <v>Dracos</v>
      </c>
      <c r="U46" s="122" t="str">
        <f>IFERROR(__xludf.DUMMYFUNCTION("""COMPUTED_VALUE"""),"Purrgatory")</f>
        <v>Purrgatory</v>
      </c>
      <c r="V46" s="143">
        <f>IFERROR(__xludf.DUMMYFUNCTION("""COMPUTED_VALUE"""),45931.0)</f>
        <v>45931</v>
      </c>
      <c r="W46" s="73"/>
    </row>
    <row r="47">
      <c r="A47" s="73"/>
      <c r="B47" s="55" t="str">
        <f>IFERROR(__xludf.DUMMYFUNCTION("""COMPUTED_VALUE"""),"Match Day 8")</f>
        <v>Match Day 8</v>
      </c>
      <c r="C47" s="121" t="str">
        <f>IFERROR(__xludf.DUMMYFUNCTION("""COMPUTED_VALUE"""),"Polar Ice")</f>
        <v>Polar Ice</v>
      </c>
      <c r="D47" s="122" t="str">
        <f>IFERROR(__xludf.DUMMYFUNCTION("""COMPUTED_VALUE"""),"Black Ice")</f>
        <v>Black Ice</v>
      </c>
      <c r="E47" s="122" t="str">
        <f>IFERROR(__xludf.DUMMYFUNCTION("""COMPUTED_VALUE"""),"Ocelots")</f>
        <v>Ocelots</v>
      </c>
      <c r="F47" s="122" t="str">
        <f>IFERROR(__xludf.DUMMYFUNCTION("""COMPUTED_VALUE"""),"Phoenix")</f>
        <v>Phoenix</v>
      </c>
      <c r="G47" s="107"/>
      <c r="H47" s="122" t="str">
        <f>IFERROR(__xludf.DUMMYFUNCTION("""COMPUTED_VALUE"""),"Liars")</f>
        <v>Liars</v>
      </c>
      <c r="I47" s="122" t="str">
        <f>IFERROR(__xludf.DUMMYFUNCTION("""COMPUTED_VALUE"""),"Primo")</f>
        <v>Primo</v>
      </c>
      <c r="J47" s="122" t="str">
        <f>IFERROR(__xludf.DUMMYFUNCTION("""COMPUTED_VALUE"""),"Howlers")</f>
        <v>Howlers</v>
      </c>
      <c r="K47" s="122" t="str">
        <f>IFERROR(__xludf.DUMMYFUNCTION("""COMPUTED_VALUE"""),"Lacuna")</f>
        <v>Lacuna</v>
      </c>
      <c r="L47" s="107"/>
      <c r="M47" s="122" t="str">
        <f>IFERROR(__xludf.DUMMYFUNCTION("""COMPUTED_VALUE"""),"Hue Heroes")</f>
        <v>Hue Heroes</v>
      </c>
      <c r="N47" s="122" t="str">
        <f>IFERROR(__xludf.DUMMYFUNCTION("""COMPUTED_VALUE"""),"Wind")</f>
        <v>Wind</v>
      </c>
      <c r="O47" s="122" t="str">
        <f>IFERROR(__xludf.DUMMYFUNCTION("""COMPUTED_VALUE"""),"Hammerheads")</f>
        <v>Hammerheads</v>
      </c>
      <c r="P47" s="122" t="str">
        <f>IFERROR(__xludf.DUMMYFUNCTION("""COMPUTED_VALUE"""),"Kitsune")</f>
        <v>Kitsune</v>
      </c>
      <c r="Q47" s="107"/>
      <c r="R47" s="122" t="str">
        <f>IFERROR(__xludf.DUMMYFUNCTION("""COMPUTED_VALUE"""),"Purrgatory")</f>
        <v>Purrgatory</v>
      </c>
      <c r="S47" s="122" t="str">
        <f>IFERROR(__xludf.DUMMYFUNCTION("""COMPUTED_VALUE"""),"Dracos")</f>
        <v>Dracos</v>
      </c>
      <c r="T47" s="122" t="str">
        <f>IFERROR(__xludf.DUMMYFUNCTION("""COMPUTED_VALUE"""),"Centuriones")</f>
        <v>Centuriones</v>
      </c>
      <c r="U47" s="122" t="str">
        <f>IFERROR(__xludf.DUMMYFUNCTION("""COMPUTED_VALUE"""),"Polar Bears")</f>
        <v>Polar Bears</v>
      </c>
      <c r="V47" s="143">
        <f>IFERROR(__xludf.DUMMYFUNCTION("""COMPUTED_VALUE"""),45936.0)</f>
        <v>45936</v>
      </c>
      <c r="W47" s="73"/>
    </row>
    <row r="48">
      <c r="A48" s="73"/>
      <c r="B48" s="67" t="str">
        <f>IFERROR(__xludf.DUMMYFUNCTION("""COMPUTED_VALUE"""),"Match Day 9")</f>
        <v>Match Day 9</v>
      </c>
      <c r="C48" s="121" t="str">
        <f>IFERROR(__xludf.DUMMYFUNCTION("""COMPUTED_VALUE"""),"Black Ice")</f>
        <v>Black Ice</v>
      </c>
      <c r="D48" s="122" t="str">
        <f>IFERROR(__xludf.DUMMYFUNCTION("""COMPUTED_VALUE"""),"Polar Ice")</f>
        <v>Polar Ice</v>
      </c>
      <c r="E48" s="122" t="str">
        <f>IFERROR(__xludf.DUMMYFUNCTION("""COMPUTED_VALUE"""),"Phoenix")</f>
        <v>Phoenix</v>
      </c>
      <c r="F48" s="122" t="str">
        <f>IFERROR(__xludf.DUMMYFUNCTION("""COMPUTED_VALUE"""),"Ocelots")</f>
        <v>Ocelots</v>
      </c>
      <c r="G48" s="107"/>
      <c r="H48" s="122" t="str">
        <f>IFERROR(__xludf.DUMMYFUNCTION("""COMPUTED_VALUE"""),"Primo")</f>
        <v>Primo</v>
      </c>
      <c r="I48" s="122" t="str">
        <f>IFERROR(__xludf.DUMMYFUNCTION("""COMPUTED_VALUE"""),"Liars")</f>
        <v>Liars</v>
      </c>
      <c r="J48" s="122" t="str">
        <f>IFERROR(__xludf.DUMMYFUNCTION("""COMPUTED_VALUE"""),"Lacuna")</f>
        <v>Lacuna</v>
      </c>
      <c r="K48" s="122" t="str">
        <f>IFERROR(__xludf.DUMMYFUNCTION("""COMPUTED_VALUE"""),"Howlers")</f>
        <v>Howlers</v>
      </c>
      <c r="L48" s="107"/>
      <c r="M48" s="122" t="str">
        <f>IFERROR(__xludf.DUMMYFUNCTION("""COMPUTED_VALUE"""),"Wind")</f>
        <v>Wind</v>
      </c>
      <c r="N48" s="122" t="str">
        <f>IFERROR(__xludf.DUMMYFUNCTION("""COMPUTED_VALUE"""),"Hue Heroes")</f>
        <v>Hue Heroes</v>
      </c>
      <c r="O48" s="122" t="str">
        <f>IFERROR(__xludf.DUMMYFUNCTION("""COMPUTED_VALUE"""),"Kitsune")</f>
        <v>Kitsune</v>
      </c>
      <c r="P48" s="122" t="str">
        <f>IFERROR(__xludf.DUMMYFUNCTION("""COMPUTED_VALUE"""),"Hammerheads")</f>
        <v>Hammerheads</v>
      </c>
      <c r="Q48" s="107"/>
      <c r="R48" s="122" t="str">
        <f>IFERROR(__xludf.DUMMYFUNCTION("""COMPUTED_VALUE"""),"Dracos")</f>
        <v>Dracos</v>
      </c>
      <c r="S48" s="122" t="str">
        <f>IFERROR(__xludf.DUMMYFUNCTION("""COMPUTED_VALUE"""),"Purrgatory")</f>
        <v>Purrgatory</v>
      </c>
      <c r="T48" s="122" t="str">
        <f>IFERROR(__xludf.DUMMYFUNCTION("""COMPUTED_VALUE"""),"Polar Bears")</f>
        <v>Polar Bears</v>
      </c>
      <c r="U48" s="122" t="str">
        <f>IFERROR(__xludf.DUMMYFUNCTION("""COMPUTED_VALUE"""),"Centuriones")</f>
        <v>Centuriones</v>
      </c>
      <c r="V48" s="143">
        <f>IFERROR(__xludf.DUMMYFUNCTION("""COMPUTED_VALUE"""),45938.0)</f>
        <v>45938</v>
      </c>
      <c r="W48" s="73"/>
    </row>
    <row r="49">
      <c r="A49" s="73"/>
      <c r="B49" s="55" t="str">
        <f>IFERROR(__xludf.DUMMYFUNCTION("""COMPUTED_VALUE"""),"Match Day 10")</f>
        <v>Match Day 10</v>
      </c>
      <c r="C49" s="87" t="str">
        <f>IFERROR(__xludf.DUMMYFUNCTION("""COMPUTED_VALUE"""),"Hot Wings")</f>
        <v>Hot Wings</v>
      </c>
      <c r="D49" s="88" t="str">
        <f>IFERROR(__xludf.DUMMYFUNCTION("""COMPUTED_VALUE"""),"Phantoms")</f>
        <v>Phantoms</v>
      </c>
      <c r="E49" s="88" t="str">
        <f>IFERROR(__xludf.DUMMYFUNCTION("""COMPUTED_VALUE"""),"Scramjets")</f>
        <v>Scramjets</v>
      </c>
      <c r="F49" s="88" t="str">
        <f>IFERROR(__xludf.DUMMYFUNCTION("""COMPUTED_VALUE"""),"Nightfall")</f>
        <v>Nightfall</v>
      </c>
      <c r="G49" s="107"/>
      <c r="H49" s="88" t="str">
        <f>IFERROR(__xludf.DUMMYFUNCTION("""COMPUTED_VALUE"""),"Barracudas")</f>
        <v>Barracudas</v>
      </c>
      <c r="I49" s="88" t="str">
        <f>IFERROR(__xludf.DUMMYFUNCTION("""COMPUTED_VALUE"""),"Hippos")</f>
        <v>Hippos</v>
      </c>
      <c r="J49" s="88" t="str">
        <f>IFERROR(__xludf.DUMMYFUNCTION("""COMPUTED_VALUE"""),"Gaboons")</f>
        <v>Gaboons</v>
      </c>
      <c r="K49" s="88" t="str">
        <f>IFERROR(__xludf.DUMMYFUNCTION("""COMPUTED_VALUE"""),"Guards")</f>
        <v>Guards</v>
      </c>
      <c r="L49" s="107"/>
      <c r="M49" s="88" t="str">
        <f>IFERROR(__xludf.DUMMYFUNCTION("""COMPUTED_VALUE"""),"Tax Evaders")</f>
        <v>Tax Evaders</v>
      </c>
      <c r="N49" s="88" t="str">
        <f>IFERROR(__xludf.DUMMYFUNCTION("""COMPUTED_VALUE"""),"Asiago Arsonists")</f>
        <v>Asiago Arsonists</v>
      </c>
      <c r="O49" s="88" t="str">
        <f>IFERROR(__xludf.DUMMYFUNCTION("""COMPUTED_VALUE"""),"Ruthless Racket")</f>
        <v>Ruthless Racket</v>
      </c>
      <c r="P49" s="88" t="str">
        <f>IFERROR(__xludf.DUMMYFUNCTION("""COMPUTED_VALUE"""),"Lightning")</f>
        <v>Lightning</v>
      </c>
      <c r="Q49" s="107"/>
      <c r="R49" s="88" t="str">
        <f>IFERROR(__xludf.DUMMYFUNCTION("""COMPUTED_VALUE"""),"Mining Legion")</f>
        <v>Mining Legion</v>
      </c>
      <c r="S49" s="88" t="str">
        <f>IFERROR(__xludf.DUMMYFUNCTION("""COMPUTED_VALUE"""),"Heavy Metal")</f>
        <v>Heavy Metal</v>
      </c>
      <c r="T49" s="88" t="str">
        <f>IFERROR(__xludf.DUMMYFUNCTION("""COMPUTED_VALUE"""),"Quasars")</f>
        <v>Quasars</v>
      </c>
      <c r="U49" s="88" t="str">
        <f>IFERROR(__xludf.DUMMYFUNCTION("""COMPUTED_VALUE"""),"Samurai")</f>
        <v>Samurai</v>
      </c>
      <c r="V49" s="143">
        <f>IFERROR(__xludf.DUMMYFUNCTION("""COMPUTED_VALUE"""),45945.0)</f>
        <v>45945</v>
      </c>
      <c r="W49" s="73"/>
    </row>
    <row r="50">
      <c r="A50" s="73"/>
      <c r="B50" s="55" t="str">
        <f>IFERROR(__xludf.DUMMYFUNCTION("""COMPUTED_VALUE"""),"Match Day 11")</f>
        <v>Match Day 11</v>
      </c>
      <c r="C50" s="87" t="str">
        <f>IFERROR(__xludf.DUMMYFUNCTION("""COMPUTED_VALUE"""),"Phantoms")</f>
        <v>Phantoms</v>
      </c>
      <c r="D50" s="88" t="str">
        <f>IFERROR(__xludf.DUMMYFUNCTION("""COMPUTED_VALUE"""),"Hot Wings")</f>
        <v>Hot Wings</v>
      </c>
      <c r="E50" s="88" t="str">
        <f>IFERROR(__xludf.DUMMYFUNCTION("""COMPUTED_VALUE"""),"Nightfall")</f>
        <v>Nightfall</v>
      </c>
      <c r="F50" s="88" t="str">
        <f>IFERROR(__xludf.DUMMYFUNCTION("""COMPUTED_VALUE"""),"Scramjets")</f>
        <v>Scramjets</v>
      </c>
      <c r="G50" s="107"/>
      <c r="H50" s="88" t="str">
        <f>IFERROR(__xludf.DUMMYFUNCTION("""COMPUTED_VALUE"""),"Hippos")</f>
        <v>Hippos</v>
      </c>
      <c r="I50" s="88" t="str">
        <f>IFERROR(__xludf.DUMMYFUNCTION("""COMPUTED_VALUE"""),"Barracudas")</f>
        <v>Barracudas</v>
      </c>
      <c r="J50" s="88" t="str">
        <f>IFERROR(__xludf.DUMMYFUNCTION("""COMPUTED_VALUE"""),"Guards")</f>
        <v>Guards</v>
      </c>
      <c r="K50" s="88" t="str">
        <f>IFERROR(__xludf.DUMMYFUNCTION("""COMPUTED_VALUE"""),"Gaboons")</f>
        <v>Gaboons</v>
      </c>
      <c r="L50" s="107"/>
      <c r="M50" s="88" t="str">
        <f>IFERROR(__xludf.DUMMYFUNCTION("""COMPUTED_VALUE"""),"Asiago Arsonists")</f>
        <v>Asiago Arsonists</v>
      </c>
      <c r="N50" s="88" t="str">
        <f>IFERROR(__xludf.DUMMYFUNCTION("""COMPUTED_VALUE"""),"Tax Evaders")</f>
        <v>Tax Evaders</v>
      </c>
      <c r="O50" s="88" t="str">
        <f>IFERROR(__xludf.DUMMYFUNCTION("""COMPUTED_VALUE"""),"Lightning")</f>
        <v>Lightning</v>
      </c>
      <c r="P50" s="88" t="str">
        <f>IFERROR(__xludf.DUMMYFUNCTION("""COMPUTED_VALUE"""),"Ruthless Racket")</f>
        <v>Ruthless Racket</v>
      </c>
      <c r="Q50" s="107"/>
      <c r="R50" s="88" t="str">
        <f>IFERROR(__xludf.DUMMYFUNCTION("""COMPUTED_VALUE"""),"Heavy Metal")</f>
        <v>Heavy Metal</v>
      </c>
      <c r="S50" s="88" t="str">
        <f>IFERROR(__xludf.DUMMYFUNCTION("""COMPUTED_VALUE"""),"Mining Legion")</f>
        <v>Mining Legion</v>
      </c>
      <c r="T50" s="88" t="str">
        <f>IFERROR(__xludf.DUMMYFUNCTION("""COMPUTED_VALUE"""),"Samurai")</f>
        <v>Samurai</v>
      </c>
      <c r="U50" s="88" t="str">
        <f>IFERROR(__xludf.DUMMYFUNCTION("""COMPUTED_VALUE"""),"Quasars")</f>
        <v>Quasars</v>
      </c>
      <c r="V50" s="143">
        <f>IFERROR(__xludf.DUMMYFUNCTION("""COMPUTED_VALUE"""),45950.0)</f>
        <v>45950</v>
      </c>
      <c r="W50" s="73"/>
    </row>
    <row r="51">
      <c r="A51" s="73"/>
      <c r="B51" s="68" t="str">
        <f>IFERROR(__xludf.DUMMYFUNCTION("""COMPUTED_VALUE"""),"Match Day 12")</f>
        <v>Match Day 12</v>
      </c>
      <c r="C51" s="87" t="str">
        <f>IFERROR(__xludf.DUMMYFUNCTION("""COMPUTED_VALUE"""),"Scramjets")</f>
        <v>Scramjets</v>
      </c>
      <c r="D51" s="88" t="str">
        <f>IFERROR(__xludf.DUMMYFUNCTION("""COMPUTED_VALUE"""),"Nightfall")</f>
        <v>Nightfall</v>
      </c>
      <c r="E51" s="88" t="str">
        <f>IFERROR(__xludf.DUMMYFUNCTION("""COMPUTED_VALUE"""),"Hot Wings")</f>
        <v>Hot Wings</v>
      </c>
      <c r="F51" s="88" t="str">
        <f>IFERROR(__xludf.DUMMYFUNCTION("""COMPUTED_VALUE"""),"Phantoms")</f>
        <v>Phantoms</v>
      </c>
      <c r="G51" s="107"/>
      <c r="H51" s="88" t="str">
        <f>IFERROR(__xludf.DUMMYFUNCTION("""COMPUTED_VALUE"""),"Gaboons")</f>
        <v>Gaboons</v>
      </c>
      <c r="I51" s="88" t="str">
        <f>IFERROR(__xludf.DUMMYFUNCTION("""COMPUTED_VALUE"""),"Guards")</f>
        <v>Guards</v>
      </c>
      <c r="J51" s="88" t="str">
        <f>IFERROR(__xludf.DUMMYFUNCTION("""COMPUTED_VALUE"""),"Barracudas")</f>
        <v>Barracudas</v>
      </c>
      <c r="K51" s="88" t="str">
        <f>IFERROR(__xludf.DUMMYFUNCTION("""COMPUTED_VALUE"""),"Hippos")</f>
        <v>Hippos</v>
      </c>
      <c r="L51" s="107"/>
      <c r="M51" s="88" t="str">
        <f>IFERROR(__xludf.DUMMYFUNCTION("""COMPUTED_VALUE"""),"Ruthless Racket")</f>
        <v>Ruthless Racket</v>
      </c>
      <c r="N51" s="88" t="str">
        <f>IFERROR(__xludf.DUMMYFUNCTION("""COMPUTED_VALUE"""),"Lightning")</f>
        <v>Lightning</v>
      </c>
      <c r="O51" s="88" t="str">
        <f>IFERROR(__xludf.DUMMYFUNCTION("""COMPUTED_VALUE"""),"Tax Evaders")</f>
        <v>Tax Evaders</v>
      </c>
      <c r="P51" s="88" t="str">
        <f>IFERROR(__xludf.DUMMYFUNCTION("""COMPUTED_VALUE"""),"Asiago Arsonists")</f>
        <v>Asiago Arsonists</v>
      </c>
      <c r="Q51" s="107"/>
      <c r="R51" s="88" t="str">
        <f>IFERROR(__xludf.DUMMYFUNCTION("""COMPUTED_VALUE"""),"Quasars")</f>
        <v>Quasars</v>
      </c>
      <c r="S51" s="88" t="str">
        <f>IFERROR(__xludf.DUMMYFUNCTION("""COMPUTED_VALUE"""),"Samurai")</f>
        <v>Samurai</v>
      </c>
      <c r="T51" s="88" t="str">
        <f>IFERROR(__xludf.DUMMYFUNCTION("""COMPUTED_VALUE"""),"Mining Legion")</f>
        <v>Mining Legion</v>
      </c>
      <c r="U51" s="88" t="str">
        <f>IFERROR(__xludf.DUMMYFUNCTION("""COMPUTED_VALUE"""),"Heavy Metal")</f>
        <v>Heavy Metal</v>
      </c>
      <c r="V51" s="143">
        <f>IFERROR(__xludf.DUMMYFUNCTION("""COMPUTED_VALUE"""),45952.0)</f>
        <v>45952</v>
      </c>
      <c r="W51" s="73"/>
    </row>
    <row r="52">
      <c r="A52" s="73"/>
      <c r="B52" s="68" t="str">
        <f>IFERROR(__xludf.DUMMYFUNCTION("""COMPUTED_VALUE"""),"Match Day 13")</f>
        <v>Match Day 13</v>
      </c>
      <c r="C52" s="87" t="str">
        <f>IFERROR(__xludf.DUMMYFUNCTION("""COMPUTED_VALUE"""),"Nightfall")</f>
        <v>Nightfall</v>
      </c>
      <c r="D52" s="88" t="str">
        <f>IFERROR(__xludf.DUMMYFUNCTION("""COMPUTED_VALUE"""),"Scramjets")</f>
        <v>Scramjets</v>
      </c>
      <c r="E52" s="88" t="str">
        <f>IFERROR(__xludf.DUMMYFUNCTION("""COMPUTED_VALUE"""),"Phantoms")</f>
        <v>Phantoms</v>
      </c>
      <c r="F52" s="88" t="str">
        <f>IFERROR(__xludf.DUMMYFUNCTION("""COMPUTED_VALUE"""),"Hot Wings")</f>
        <v>Hot Wings</v>
      </c>
      <c r="G52" s="107"/>
      <c r="H52" s="88" t="str">
        <f>IFERROR(__xludf.DUMMYFUNCTION("""COMPUTED_VALUE"""),"Guards")</f>
        <v>Guards</v>
      </c>
      <c r="I52" s="88" t="str">
        <f>IFERROR(__xludf.DUMMYFUNCTION("""COMPUTED_VALUE"""),"Gaboons")</f>
        <v>Gaboons</v>
      </c>
      <c r="J52" s="88" t="str">
        <f>IFERROR(__xludf.DUMMYFUNCTION("""COMPUTED_VALUE"""),"Hippos")</f>
        <v>Hippos</v>
      </c>
      <c r="K52" s="88" t="str">
        <f>IFERROR(__xludf.DUMMYFUNCTION("""COMPUTED_VALUE"""),"Barracudas")</f>
        <v>Barracudas</v>
      </c>
      <c r="L52" s="107"/>
      <c r="M52" s="88" t="str">
        <f>IFERROR(__xludf.DUMMYFUNCTION("""COMPUTED_VALUE"""),"Lightning")</f>
        <v>Lightning</v>
      </c>
      <c r="N52" s="88" t="str">
        <f>IFERROR(__xludf.DUMMYFUNCTION("""COMPUTED_VALUE"""),"Ruthless Racket")</f>
        <v>Ruthless Racket</v>
      </c>
      <c r="O52" s="88" t="str">
        <f>IFERROR(__xludf.DUMMYFUNCTION("""COMPUTED_VALUE"""),"Asiago Arsonists")</f>
        <v>Asiago Arsonists</v>
      </c>
      <c r="P52" s="88" t="str">
        <f>IFERROR(__xludf.DUMMYFUNCTION("""COMPUTED_VALUE"""),"Tax Evaders")</f>
        <v>Tax Evaders</v>
      </c>
      <c r="Q52" s="107"/>
      <c r="R52" s="88" t="str">
        <f>IFERROR(__xludf.DUMMYFUNCTION("""COMPUTED_VALUE"""),"Samurai")</f>
        <v>Samurai</v>
      </c>
      <c r="S52" s="88" t="str">
        <f>IFERROR(__xludf.DUMMYFUNCTION("""COMPUTED_VALUE"""),"Quasars")</f>
        <v>Quasars</v>
      </c>
      <c r="T52" s="88" t="str">
        <f>IFERROR(__xludf.DUMMYFUNCTION("""COMPUTED_VALUE"""),"Heavy Metal")</f>
        <v>Heavy Metal</v>
      </c>
      <c r="U52" s="88" t="str">
        <f>IFERROR(__xludf.DUMMYFUNCTION("""COMPUTED_VALUE"""),"Mining Legion")</f>
        <v>Mining Legion</v>
      </c>
      <c r="V52" s="143">
        <f>IFERROR(__xludf.DUMMYFUNCTION("""COMPUTED_VALUE"""),45957.0)</f>
        <v>45957</v>
      </c>
      <c r="W52" s="73"/>
    </row>
    <row r="53">
      <c r="A53" s="73"/>
      <c r="B53" s="55" t="str">
        <f>IFERROR(__xludf.DUMMYFUNCTION("""COMPUTED_VALUE"""),"Match Day 14")</f>
        <v>Match Day 14</v>
      </c>
      <c r="C53" s="118" t="str">
        <f>IFERROR(__xludf.DUMMYFUNCTION("""COMPUTED_VALUE"""),"Ruthless Racket")</f>
        <v>Ruthless Racket</v>
      </c>
      <c r="D53" s="119" t="str">
        <f>IFERROR(__xludf.DUMMYFUNCTION("""COMPUTED_VALUE"""),"Lightning")</f>
        <v>Lightning</v>
      </c>
      <c r="E53" s="119" t="str">
        <f>IFERROR(__xludf.DUMMYFUNCTION("""COMPUTED_VALUE"""),"Tax Evaders")</f>
        <v>Tax Evaders</v>
      </c>
      <c r="F53" s="119" t="str">
        <f>IFERROR(__xludf.DUMMYFUNCTION("""COMPUTED_VALUE"""),"Asiago Arsonists")</f>
        <v>Asiago Arsonists</v>
      </c>
      <c r="G53" s="107"/>
      <c r="H53" s="119" t="str">
        <f>IFERROR(__xludf.DUMMYFUNCTION("""COMPUTED_VALUE"""),"Quasars")</f>
        <v>Quasars</v>
      </c>
      <c r="I53" s="119" t="str">
        <f>IFERROR(__xludf.DUMMYFUNCTION("""COMPUTED_VALUE"""),"Samurai")</f>
        <v>Samurai</v>
      </c>
      <c r="J53" s="119" t="str">
        <f>IFERROR(__xludf.DUMMYFUNCTION("""COMPUTED_VALUE"""),"Mining Legion")</f>
        <v>Mining Legion</v>
      </c>
      <c r="K53" s="119" t="str">
        <f>IFERROR(__xludf.DUMMYFUNCTION("""COMPUTED_VALUE"""),"Heavy Metal")</f>
        <v>Heavy Metal</v>
      </c>
      <c r="L53" s="107"/>
      <c r="M53" s="119" t="str">
        <f>IFERROR(__xludf.DUMMYFUNCTION("""COMPUTED_VALUE"""),"Scramjets")</f>
        <v>Scramjets</v>
      </c>
      <c r="N53" s="119" t="str">
        <f>IFERROR(__xludf.DUMMYFUNCTION("""COMPUTED_VALUE"""),"Nightfall")</f>
        <v>Nightfall</v>
      </c>
      <c r="O53" s="119" t="str">
        <f>IFERROR(__xludf.DUMMYFUNCTION("""COMPUTED_VALUE"""),"Hot Wings")</f>
        <v>Hot Wings</v>
      </c>
      <c r="P53" s="119" t="str">
        <f>IFERROR(__xludf.DUMMYFUNCTION("""COMPUTED_VALUE"""),"Phantoms")</f>
        <v>Phantoms</v>
      </c>
      <c r="Q53" s="107"/>
      <c r="R53" s="119" t="str">
        <f>IFERROR(__xludf.DUMMYFUNCTION("""COMPUTED_VALUE"""),"Gaboons")</f>
        <v>Gaboons</v>
      </c>
      <c r="S53" s="119" t="str">
        <f>IFERROR(__xludf.DUMMYFUNCTION("""COMPUTED_VALUE"""),"Guards")</f>
        <v>Guards</v>
      </c>
      <c r="T53" s="119" t="str">
        <f>IFERROR(__xludf.DUMMYFUNCTION("""COMPUTED_VALUE"""),"Barracudas")</f>
        <v>Barracudas</v>
      </c>
      <c r="U53" s="119" t="str">
        <f>IFERROR(__xludf.DUMMYFUNCTION("""COMPUTED_VALUE"""),"Hippos")</f>
        <v>Hippos</v>
      </c>
      <c r="V53" s="143">
        <f>IFERROR(__xludf.DUMMYFUNCTION("""COMPUTED_VALUE"""),45959.0)</f>
        <v>45959</v>
      </c>
      <c r="W53" s="73"/>
    </row>
    <row r="54">
      <c r="A54" s="73"/>
      <c r="B54" s="55" t="str">
        <f>IFERROR(__xludf.DUMMYFUNCTION("""COMPUTED_VALUE"""),"Match Day 15")</f>
        <v>Match Day 15</v>
      </c>
      <c r="C54" s="118" t="str">
        <f>IFERROR(__xludf.DUMMYFUNCTION("""COMPUTED_VALUE"""),"Asiago Arsonists")</f>
        <v>Asiago Arsonists</v>
      </c>
      <c r="D54" s="119" t="str">
        <f>IFERROR(__xludf.DUMMYFUNCTION("""COMPUTED_VALUE"""),"Tax Evaders")</f>
        <v>Tax Evaders</v>
      </c>
      <c r="E54" s="119" t="str">
        <f>IFERROR(__xludf.DUMMYFUNCTION("""COMPUTED_VALUE"""),"Lightning")</f>
        <v>Lightning</v>
      </c>
      <c r="F54" s="119" t="str">
        <f>IFERROR(__xludf.DUMMYFUNCTION("""COMPUTED_VALUE"""),"Ruthless Racket")</f>
        <v>Ruthless Racket</v>
      </c>
      <c r="G54" s="107"/>
      <c r="H54" s="119" t="str">
        <f>IFERROR(__xludf.DUMMYFUNCTION("""COMPUTED_VALUE"""),"Heavy Metal")</f>
        <v>Heavy Metal</v>
      </c>
      <c r="I54" s="119" t="str">
        <f>IFERROR(__xludf.DUMMYFUNCTION("""COMPUTED_VALUE"""),"Mining Legion")</f>
        <v>Mining Legion</v>
      </c>
      <c r="J54" s="119" t="str">
        <f>IFERROR(__xludf.DUMMYFUNCTION("""COMPUTED_VALUE"""),"Samurai")</f>
        <v>Samurai</v>
      </c>
      <c r="K54" s="119" t="str">
        <f>IFERROR(__xludf.DUMMYFUNCTION("""COMPUTED_VALUE"""),"Quasars")</f>
        <v>Quasars</v>
      </c>
      <c r="L54" s="107"/>
      <c r="M54" s="119" t="str">
        <f>IFERROR(__xludf.DUMMYFUNCTION("""COMPUTED_VALUE"""),"Phantoms")</f>
        <v>Phantoms</v>
      </c>
      <c r="N54" s="119" t="str">
        <f>IFERROR(__xludf.DUMMYFUNCTION("""COMPUTED_VALUE"""),"Hot Wings")</f>
        <v>Hot Wings</v>
      </c>
      <c r="O54" s="119" t="str">
        <f>IFERROR(__xludf.DUMMYFUNCTION("""COMPUTED_VALUE"""),"Nightfall")</f>
        <v>Nightfall</v>
      </c>
      <c r="P54" s="119" t="str">
        <f>IFERROR(__xludf.DUMMYFUNCTION("""COMPUTED_VALUE"""),"Scramjets")</f>
        <v>Scramjets</v>
      </c>
      <c r="Q54" s="107"/>
      <c r="R54" s="119" t="str">
        <f>IFERROR(__xludf.DUMMYFUNCTION("""COMPUTED_VALUE"""),"Hippos")</f>
        <v>Hippos</v>
      </c>
      <c r="S54" s="119" t="str">
        <f>IFERROR(__xludf.DUMMYFUNCTION("""COMPUTED_VALUE"""),"Barracudas")</f>
        <v>Barracudas</v>
      </c>
      <c r="T54" s="119" t="str">
        <f>IFERROR(__xludf.DUMMYFUNCTION("""COMPUTED_VALUE"""),"Guards")</f>
        <v>Guards</v>
      </c>
      <c r="U54" s="119" t="str">
        <f>IFERROR(__xludf.DUMMYFUNCTION("""COMPUTED_VALUE"""),"Gaboons")</f>
        <v>Gaboons</v>
      </c>
      <c r="V54" s="143">
        <f>IFERROR(__xludf.DUMMYFUNCTION("""COMPUTED_VALUE"""),45964.0)</f>
        <v>45964</v>
      </c>
      <c r="W54" s="73"/>
    </row>
    <row r="55">
      <c r="A55" s="73"/>
      <c r="B55" s="55" t="str">
        <f>IFERROR(__xludf.DUMMYFUNCTION("""COMPUTED_VALUE"""),"Match Day 16")</f>
        <v>Match Day 16</v>
      </c>
      <c r="C55" s="118" t="str">
        <f>IFERROR(__xludf.DUMMYFUNCTION("""COMPUTED_VALUE"""),"Lightning")</f>
        <v>Lightning</v>
      </c>
      <c r="D55" s="119" t="str">
        <f>IFERROR(__xludf.DUMMYFUNCTION("""COMPUTED_VALUE"""),"Ruthless Racket")</f>
        <v>Ruthless Racket</v>
      </c>
      <c r="E55" s="119" t="str">
        <f>IFERROR(__xludf.DUMMYFUNCTION("""COMPUTED_VALUE"""),"Asiago Arsonists")</f>
        <v>Asiago Arsonists</v>
      </c>
      <c r="F55" s="119" t="str">
        <f>IFERROR(__xludf.DUMMYFUNCTION("""COMPUTED_VALUE"""),"Tax Evaders")</f>
        <v>Tax Evaders</v>
      </c>
      <c r="G55" s="107"/>
      <c r="H55" s="119" t="str">
        <f>IFERROR(__xludf.DUMMYFUNCTION("""COMPUTED_VALUE"""),"Samurai")</f>
        <v>Samurai</v>
      </c>
      <c r="I55" s="119" t="str">
        <f>IFERROR(__xludf.DUMMYFUNCTION("""COMPUTED_VALUE"""),"Quasars")</f>
        <v>Quasars</v>
      </c>
      <c r="J55" s="119" t="str">
        <f>IFERROR(__xludf.DUMMYFUNCTION("""COMPUTED_VALUE"""),"Heavy Metal")</f>
        <v>Heavy Metal</v>
      </c>
      <c r="K55" s="119" t="str">
        <f>IFERROR(__xludf.DUMMYFUNCTION("""COMPUTED_VALUE"""),"Mining Legion")</f>
        <v>Mining Legion</v>
      </c>
      <c r="L55" s="107"/>
      <c r="M55" s="119" t="str">
        <f>IFERROR(__xludf.DUMMYFUNCTION("""COMPUTED_VALUE"""),"Nightfall")</f>
        <v>Nightfall</v>
      </c>
      <c r="N55" s="119" t="str">
        <f>IFERROR(__xludf.DUMMYFUNCTION("""COMPUTED_VALUE"""),"Scramjets")</f>
        <v>Scramjets</v>
      </c>
      <c r="O55" s="119" t="str">
        <f>IFERROR(__xludf.DUMMYFUNCTION("""COMPUTED_VALUE"""),"Phantoms")</f>
        <v>Phantoms</v>
      </c>
      <c r="P55" s="119" t="str">
        <f>IFERROR(__xludf.DUMMYFUNCTION("""COMPUTED_VALUE"""),"Hot Wings")</f>
        <v>Hot Wings</v>
      </c>
      <c r="Q55" s="107"/>
      <c r="R55" s="119" t="str">
        <f>IFERROR(__xludf.DUMMYFUNCTION("""COMPUTED_VALUE"""),"Guards")</f>
        <v>Guards</v>
      </c>
      <c r="S55" s="119" t="str">
        <f>IFERROR(__xludf.DUMMYFUNCTION("""COMPUTED_VALUE"""),"Gaboons")</f>
        <v>Gaboons</v>
      </c>
      <c r="T55" s="119" t="str">
        <f>IFERROR(__xludf.DUMMYFUNCTION("""COMPUTED_VALUE"""),"Hippos")</f>
        <v>Hippos</v>
      </c>
      <c r="U55" s="119" t="str">
        <f>IFERROR(__xludf.DUMMYFUNCTION("""COMPUTED_VALUE"""),"Barracudas")</f>
        <v>Barracudas</v>
      </c>
      <c r="V55" s="143">
        <f>IFERROR(__xludf.DUMMYFUNCTION("""COMPUTED_VALUE"""),45966.0)</f>
        <v>45966</v>
      </c>
      <c r="W55" s="73"/>
    </row>
    <row r="56">
      <c r="A56" s="73"/>
      <c r="B56" s="141" t="str">
        <f>IFERROR(__xludf.DUMMYFUNCTION("""COMPUTED_VALUE"""),"Match Day 17")</f>
        <v>Match Day 17</v>
      </c>
      <c r="C56" s="144" t="str">
        <f>IFERROR(__xludf.DUMMYFUNCTION("""COMPUTED_VALUE"""),"Wild-Card (9:45 PM ET) / Quarterfinals (10:30 PM ET)")</f>
        <v>Wild-Card (9:45 PM ET) / Quarterfinals (10:30 PM ET)</v>
      </c>
      <c r="D56" s="27"/>
      <c r="E56" s="27"/>
      <c r="F56" s="27"/>
      <c r="G56" s="27"/>
      <c r="H56" s="27"/>
      <c r="I56" s="27"/>
      <c r="J56" s="27"/>
      <c r="K56" s="90"/>
      <c r="L56" s="145"/>
      <c r="M56" s="144" t="str">
        <f>IFERROR(__xludf.DUMMYFUNCTION("""COMPUTED_VALUE"""),"Wild-Card (9:45 PM ET) / Quarterfinals (10:30 PM ET)")</f>
        <v>Wild-Card (9:45 PM ET) / Quarterfinals (10:30 PM ET)</v>
      </c>
      <c r="N56" s="27"/>
      <c r="O56" s="27"/>
      <c r="P56" s="27"/>
      <c r="Q56" s="27"/>
      <c r="R56" s="27"/>
      <c r="S56" s="27"/>
      <c r="T56" s="27"/>
      <c r="U56" s="90"/>
      <c r="V56" s="143">
        <f>IFERROR(__xludf.DUMMYFUNCTION("""COMPUTED_VALUE"""),45971.0)</f>
        <v>45971</v>
      </c>
      <c r="W56" s="73"/>
    </row>
    <row r="57">
      <c r="A57" s="73"/>
      <c r="B57" s="141" t="str">
        <f>IFERROR(__xludf.DUMMYFUNCTION("""COMPUTED_VALUE"""),"Match Day 18")</f>
        <v>Match Day 18</v>
      </c>
      <c r="C57" s="144" t="str">
        <f>IFERROR(__xludf.DUMMYFUNCTION("""COMPUTED_VALUE"""),"Semifinals (10:00 PM ET)")</f>
        <v>Semifinals (10:00 PM ET)</v>
      </c>
      <c r="D57" s="27"/>
      <c r="E57" s="27"/>
      <c r="F57" s="27"/>
      <c r="G57" s="27"/>
      <c r="H57" s="27"/>
      <c r="I57" s="27"/>
      <c r="J57" s="27"/>
      <c r="K57" s="90"/>
      <c r="L57" s="145"/>
      <c r="M57" s="144" t="str">
        <f>IFERROR(__xludf.DUMMYFUNCTION("""COMPUTED_VALUE"""),"Semifinals (10:00 PM ET)")</f>
        <v>Semifinals (10:00 PM ET)</v>
      </c>
      <c r="N57" s="27"/>
      <c r="O57" s="27"/>
      <c r="P57" s="27"/>
      <c r="Q57" s="27"/>
      <c r="R57" s="27"/>
      <c r="S57" s="27"/>
      <c r="T57" s="27"/>
      <c r="U57" s="90"/>
      <c r="V57" s="143">
        <f>IFERROR(__xludf.DUMMYFUNCTION("""COMPUTED_VALUE"""),45973.0)</f>
        <v>45973</v>
      </c>
      <c r="W57" s="73"/>
    </row>
    <row r="58">
      <c r="A58" s="73"/>
      <c r="B58" s="141" t="str">
        <f>IFERROR(__xludf.DUMMYFUNCTION("""COMPUTED_VALUE"""),"Match Day 19")</f>
        <v>Match Day 19</v>
      </c>
      <c r="C58" s="144" t="str">
        <f>IFERROR(__xludf.DUMMYFUNCTION("""COMPUTED_VALUE"""),"Finals (9:30 PM ET)")</f>
        <v>Finals (9:30 PM ET)</v>
      </c>
      <c r="D58" s="27"/>
      <c r="E58" s="27"/>
      <c r="F58" s="27"/>
      <c r="G58" s="27"/>
      <c r="H58" s="27"/>
      <c r="I58" s="27"/>
      <c r="J58" s="27"/>
      <c r="K58" s="90"/>
      <c r="L58" s="145"/>
      <c r="M58" s="144" t="str">
        <f>IFERROR(__xludf.DUMMYFUNCTION("""COMPUTED_VALUE"""),"Finals (9:30 PM ET)")</f>
        <v>Finals (9:30 PM ET)</v>
      </c>
      <c r="N58" s="27"/>
      <c r="O58" s="27"/>
      <c r="P58" s="27"/>
      <c r="Q58" s="27"/>
      <c r="R58" s="27"/>
      <c r="S58" s="27"/>
      <c r="T58" s="27"/>
      <c r="U58" s="90"/>
      <c r="V58" s="143">
        <f>IFERROR(__xludf.DUMMYFUNCTION("""COMPUTED_VALUE"""),45978.0)</f>
        <v>45978</v>
      </c>
      <c r="W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</row>
  </sheetData>
  <mergeCells count="24">
    <mergeCell ref="C2:U2"/>
    <mergeCell ref="H3:P3"/>
    <mergeCell ref="H4:P5"/>
    <mergeCell ref="C7:F7"/>
    <mergeCell ref="H7:K7"/>
    <mergeCell ref="M7:P7"/>
    <mergeCell ref="R7:U7"/>
    <mergeCell ref="C28:K28"/>
    <mergeCell ref="M28:U28"/>
    <mergeCell ref="C29:K29"/>
    <mergeCell ref="M29:U29"/>
    <mergeCell ref="C30:K30"/>
    <mergeCell ref="M30:U30"/>
    <mergeCell ref="I33:O34"/>
    <mergeCell ref="C57:K57"/>
    <mergeCell ref="C58:K58"/>
    <mergeCell ref="C35:F35"/>
    <mergeCell ref="H35:K35"/>
    <mergeCell ref="M35:P35"/>
    <mergeCell ref="R35:U35"/>
    <mergeCell ref="C56:K56"/>
    <mergeCell ref="M56:U56"/>
    <mergeCell ref="M57:U57"/>
    <mergeCell ref="M58:U5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25"/>
    <col customWidth="1" min="2" max="2" width="14.0"/>
    <col customWidth="1" min="3" max="6" width="15.13"/>
    <col customWidth="1" min="7" max="7" width="2.63"/>
    <col customWidth="1" min="8" max="11" width="15.13"/>
    <col customWidth="1" min="12" max="12" width="2.63"/>
    <col customWidth="1" min="13" max="16" width="15.13"/>
    <col customWidth="1" min="17" max="17" width="2.63"/>
    <col customWidth="1" min="18" max="21" width="15.13"/>
    <col customWidth="1" min="22" max="22" width="14.0"/>
    <col customWidth="1" min="23" max="26" width="3.38"/>
  </cols>
  <sheetData>
    <row r="1">
      <c r="A1" s="43" t="str">
        <f>IFERROR(__xludf.DUMMYFUNCTION("IMPORTRANGE(Imports!B1, ""Challenger!A:W"")"),"sc")</f>
        <v>sc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93"/>
      <c r="Y1" s="93"/>
      <c r="Z1" s="93"/>
    </row>
    <row r="2">
      <c r="A2" s="73"/>
      <c r="B2" s="73"/>
      <c r="C2" s="148" t="str">
        <f>IFERROR(__xludf.DUMMYFUNCTION("""COMPUTED_VALUE"""),"Challenger Schedule")</f>
        <v>Challenger Schedule</v>
      </c>
      <c r="V2" s="73"/>
      <c r="W2" s="73"/>
      <c r="X2" s="93"/>
      <c r="Y2" s="93"/>
      <c r="Z2" s="93"/>
    </row>
    <row r="3">
      <c r="A3" s="73"/>
      <c r="B3" s="73"/>
      <c r="C3" s="4"/>
      <c r="D3" s="4"/>
      <c r="E3" s="4"/>
      <c r="F3" s="4"/>
      <c r="G3" s="4"/>
      <c r="H3" s="50" t="str">
        <f>IFERROR(__xludf.DUMMYFUNCTION("""COMPUTED_VALUE"""),"Each team plays divisional opponents twice, six other conference opponents, and three non-conference games.")</f>
        <v>Each team plays divisional opponents twice, six other conference opponents, and three non-conference games.</v>
      </c>
      <c r="Q3" s="4"/>
      <c r="R3" s="4"/>
      <c r="S3" s="4"/>
      <c r="T3" s="4"/>
      <c r="U3" s="4"/>
      <c r="V3" s="73"/>
      <c r="W3" s="73"/>
      <c r="X3" s="93"/>
      <c r="Y3" s="93"/>
      <c r="Z3" s="93"/>
    </row>
    <row r="4">
      <c r="A4" s="73"/>
      <c r="B4" s="48" t="str">
        <f>IFERROR(__xludf.DUMMYFUNCTION("""COMPUTED_VALUE"""),"Preseason")</f>
        <v>Preseason</v>
      </c>
      <c r="C4" s="73"/>
      <c r="D4" s="73"/>
      <c r="E4" s="73"/>
      <c r="F4" s="73"/>
      <c r="G4" s="73"/>
      <c r="H4" s="95" t="str">
        <f>IFERROR(__xludf.DUMMYFUNCTION("""COMPUTED_VALUE"""),"Solar Conference")</f>
        <v>Solar Conference</v>
      </c>
      <c r="Q4" s="73"/>
      <c r="R4" s="73"/>
      <c r="S4" s="73"/>
      <c r="T4" s="73"/>
      <c r="U4" s="73"/>
      <c r="V4" s="48" t="str">
        <f>IFERROR(__xludf.DUMMYFUNCTION("""COMPUTED_VALUE"""),"Preseason")</f>
        <v>Preseason</v>
      </c>
      <c r="W4" s="73"/>
      <c r="X4" s="93"/>
      <c r="Y4" s="93"/>
      <c r="Z4" s="93"/>
    </row>
    <row r="5" ht="15.75" customHeight="1">
      <c r="A5" s="73"/>
      <c r="B5" s="96" t="str">
        <f>IFERROR(__xludf.DUMMYFUNCTION("""COMPUTED_VALUE"""),"In Division")</f>
        <v>In Division</v>
      </c>
      <c r="C5" s="73"/>
      <c r="D5" s="73"/>
      <c r="E5" s="73"/>
      <c r="F5" s="73"/>
      <c r="G5" s="73"/>
      <c r="Q5" s="73"/>
      <c r="R5" s="73"/>
      <c r="S5" s="73"/>
      <c r="T5" s="73"/>
      <c r="U5" s="73"/>
      <c r="V5" s="96" t="str">
        <f>IFERROR(__xludf.DUMMYFUNCTION("""COMPUTED_VALUE"""),"In Division")</f>
        <v>In Division</v>
      </c>
      <c r="W5" s="73"/>
      <c r="X5" s="93"/>
      <c r="Y5" s="93"/>
      <c r="Z5" s="93"/>
    </row>
    <row r="6" ht="15.75" customHeight="1">
      <c r="A6" s="73"/>
      <c r="B6" s="78" t="str">
        <f>IFERROR(__xludf.DUMMYFUNCTION("""COMPUTED_VALUE"""),"In Conference")</f>
        <v>In Conference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8" t="str">
        <f>IFERROR(__xludf.DUMMYFUNCTION("""COMPUTED_VALUE"""),"In Conference")</f>
        <v>In Conference</v>
      </c>
      <c r="W6" s="73"/>
      <c r="X6" s="93"/>
      <c r="Y6" s="93"/>
      <c r="Z6" s="93"/>
    </row>
    <row r="7" ht="15.75" customHeight="1">
      <c r="A7" s="73"/>
      <c r="B7" s="97" t="str">
        <f>IFERROR(__xludf.DUMMYFUNCTION("""COMPUTED_VALUE"""),"Out of Conference")</f>
        <v>Out of Conference</v>
      </c>
      <c r="C7" s="98" t="str">
        <f>IFERROR(__xludf.DUMMYFUNCTION("""COMPUTED_VALUE"""),"Cloud Division")</f>
        <v>Cloud Division</v>
      </c>
      <c r="G7" s="43"/>
      <c r="H7" s="99" t="str">
        <f>IFERROR(__xludf.DUMMYFUNCTION("""COMPUTED_VALUE"""),"Ember Division")</f>
        <v>Ember Division</v>
      </c>
      <c r="L7" s="73"/>
      <c r="M7" s="100" t="str">
        <f>IFERROR(__xludf.DUMMYFUNCTION("""COMPUTED_VALUE"""),"Mountain Division")</f>
        <v>Mountain Division</v>
      </c>
      <c r="Q7" s="101"/>
      <c r="R7" s="102" t="str">
        <f>IFERROR(__xludf.DUMMYFUNCTION("""COMPUTED_VALUE"""),"Ocean Division")</f>
        <v>Ocean Division</v>
      </c>
      <c r="V7" s="97" t="str">
        <f>IFERROR(__xludf.DUMMYFUNCTION("""COMPUTED_VALUE"""),"Out of Conference")</f>
        <v>Out of Conference</v>
      </c>
      <c r="W7" s="73"/>
      <c r="X7" s="93"/>
      <c r="Y7" s="93"/>
      <c r="Z7" s="93"/>
    </row>
    <row r="8">
      <c r="A8" s="73"/>
      <c r="B8" s="80" t="str">
        <f>IFERROR(__xludf.DUMMYFUNCTION("""COMPUTED_VALUE"""),"Playoffs")</f>
        <v>Playoffs</v>
      </c>
      <c r="C8" s="103" t="str">
        <f>IFERROR(__xludf.DUMMYFUNCTION("""COMPUTED_VALUE"""),"Toucans")</f>
        <v>Toucans</v>
      </c>
      <c r="D8" s="103" t="str">
        <f>IFERROR(__xludf.DUMMYFUNCTION("""COMPUTED_VALUE"""),"Manticore")</f>
        <v>Manticore</v>
      </c>
      <c r="E8" s="103" t="str">
        <f>IFERROR(__xludf.DUMMYFUNCTION("""COMPUTED_VALUE"""),"Glaciers")</f>
        <v>Glaciers</v>
      </c>
      <c r="F8" s="103" t="str">
        <f>IFERROR(__xludf.DUMMYFUNCTION("""COMPUTED_VALUE"""),"Spearmint")</f>
        <v>Spearmint</v>
      </c>
      <c r="G8" s="73"/>
      <c r="H8" s="103" t="str">
        <f>IFERROR(__xludf.DUMMYFUNCTION("""COMPUTED_VALUE"""),"Olympic Knights")</f>
        <v>Olympic Knights</v>
      </c>
      <c r="I8" s="103" t="str">
        <f>IFERROR(__xludf.DUMMYFUNCTION("""COMPUTED_VALUE"""),"Void")</f>
        <v>Void</v>
      </c>
      <c r="J8" s="103" t="str">
        <f>IFERROR(__xludf.DUMMYFUNCTION("""COMPUTED_VALUE"""),"Porch Pirates")</f>
        <v>Porch Pirates</v>
      </c>
      <c r="K8" s="103" t="str">
        <f>IFERROR(__xludf.DUMMYFUNCTION("""COMPUTED_VALUE"""),"Cooks")</f>
        <v>Cooks</v>
      </c>
      <c r="L8" s="104"/>
      <c r="M8" s="103" t="str">
        <f>IFERROR(__xludf.DUMMYFUNCTION("""COMPUTED_VALUE"""),"Threshers")</f>
        <v>Threshers</v>
      </c>
      <c r="N8" s="103" t="str">
        <f>IFERROR(__xludf.DUMMYFUNCTION("""COMPUTED_VALUE"""),"Ryujin")</f>
        <v>Ryujin</v>
      </c>
      <c r="O8" s="103" t="str">
        <f>IFERROR(__xludf.DUMMYFUNCTION("""COMPUTED_VALUE"""),"Metal")</f>
        <v>Metal</v>
      </c>
      <c r="P8" s="103" t="str">
        <f>IFERROR(__xludf.DUMMYFUNCTION("""COMPUTED_VALUE"""),"Chromatic Chaos")</f>
        <v>Chromatic Chaos</v>
      </c>
      <c r="Q8" s="105"/>
      <c r="R8" s="103" t="str">
        <f>IFERROR(__xludf.DUMMYFUNCTION("""COMPUTED_VALUE"""),"Decuriones")</f>
        <v>Decuriones</v>
      </c>
      <c r="S8" s="103" t="str">
        <f>IFERROR(__xludf.DUMMYFUNCTION("""COMPUTED_VALUE"""),"Panda Bears")</f>
        <v>Panda Bears</v>
      </c>
      <c r="T8" s="103" t="str">
        <f>IFERROR(__xludf.DUMMYFUNCTION("""COMPUTED_VALUE"""),"Sirens")</f>
        <v>Sirens</v>
      </c>
      <c r="U8" s="81" t="str">
        <f>IFERROR(__xludf.DUMMYFUNCTION("""COMPUTED_VALUE"""),"Thunder Pups")</f>
        <v>Thunder Pups</v>
      </c>
      <c r="V8" s="80" t="str">
        <f>IFERROR(__xludf.DUMMYFUNCTION("""COMPUTED_VALUE"""),"Playoffs")</f>
        <v>Playoffs</v>
      </c>
      <c r="W8" s="73"/>
      <c r="X8" s="93"/>
      <c r="Y8" s="93"/>
      <c r="Z8" s="93"/>
    </row>
    <row r="9">
      <c r="A9" s="73"/>
      <c r="B9" s="55" t="str">
        <f>IFERROR(__xludf.DUMMYFUNCTION("""COMPUTED_VALUE"""),"Preseason 1")</f>
        <v>Preseason 1</v>
      </c>
      <c r="C9" s="82" t="str">
        <f>IFERROR(__xludf.DUMMYFUNCTION("""COMPUTED_VALUE"""),"Manticore")</f>
        <v>Manticore</v>
      </c>
      <c r="D9" s="83" t="str">
        <f>IFERROR(__xludf.DUMMYFUNCTION("""COMPUTED_VALUE"""),"Toucans")</f>
        <v>Toucans</v>
      </c>
      <c r="E9" s="83" t="str">
        <f>IFERROR(__xludf.DUMMYFUNCTION("""COMPUTED_VALUE"""),"Spearmint")</f>
        <v>Spearmint</v>
      </c>
      <c r="F9" s="83" t="str">
        <f>IFERROR(__xludf.DUMMYFUNCTION("""COMPUTED_VALUE"""),"Glaciers")</f>
        <v>Glaciers</v>
      </c>
      <c r="G9" s="107"/>
      <c r="H9" s="83" t="str">
        <f>IFERROR(__xludf.DUMMYFUNCTION("""COMPUTED_VALUE"""),"Void")</f>
        <v>Void</v>
      </c>
      <c r="I9" s="83" t="str">
        <f>IFERROR(__xludf.DUMMYFUNCTION("""COMPUTED_VALUE"""),"Olympic Knights")</f>
        <v>Olympic Knights</v>
      </c>
      <c r="J9" s="83" t="str">
        <f>IFERROR(__xludf.DUMMYFUNCTION("""COMPUTED_VALUE"""),"Cooks")</f>
        <v>Cooks</v>
      </c>
      <c r="K9" s="83" t="str">
        <f>IFERROR(__xludf.DUMMYFUNCTION("""COMPUTED_VALUE"""),"Porch Pirates")</f>
        <v>Porch Pirates</v>
      </c>
      <c r="L9" s="107"/>
      <c r="M9" s="83" t="str">
        <f>IFERROR(__xludf.DUMMYFUNCTION("""COMPUTED_VALUE"""),"Ryujin")</f>
        <v>Ryujin</v>
      </c>
      <c r="N9" s="83" t="str">
        <f>IFERROR(__xludf.DUMMYFUNCTION("""COMPUTED_VALUE"""),"Threshers")</f>
        <v>Threshers</v>
      </c>
      <c r="O9" s="83" t="str">
        <f>IFERROR(__xludf.DUMMYFUNCTION("""COMPUTED_VALUE"""),"Chromatic Chaos")</f>
        <v>Chromatic Chaos</v>
      </c>
      <c r="P9" s="83" t="str">
        <f>IFERROR(__xludf.DUMMYFUNCTION("""COMPUTED_VALUE"""),"Metal")</f>
        <v>Metal</v>
      </c>
      <c r="Q9" s="108"/>
      <c r="R9" s="83" t="str">
        <f>IFERROR(__xludf.DUMMYFUNCTION("""COMPUTED_VALUE"""),"Panda Bears")</f>
        <v>Panda Bears</v>
      </c>
      <c r="S9" s="83" t="str">
        <f>IFERROR(__xludf.DUMMYFUNCTION("""COMPUTED_VALUE"""),"Decuriones")</f>
        <v>Decuriones</v>
      </c>
      <c r="T9" s="83" t="str">
        <f>IFERROR(__xludf.DUMMYFUNCTION("""COMPUTED_VALUE"""),"Thunder Pups")</f>
        <v>Thunder Pups</v>
      </c>
      <c r="U9" s="83" t="str">
        <f>IFERROR(__xludf.DUMMYFUNCTION("""COMPUTED_VALUE"""),"Sirens")</f>
        <v>Sirens</v>
      </c>
      <c r="V9" s="109">
        <f>IFERROR(__xludf.DUMMYFUNCTION("""COMPUTED_VALUE"""),45896.0)</f>
        <v>45896</v>
      </c>
      <c r="W9" s="73"/>
      <c r="X9" s="93"/>
      <c r="Y9" s="93"/>
      <c r="Z9" s="93"/>
    </row>
    <row r="10">
      <c r="A10" s="73"/>
      <c r="B10" s="55" t="str">
        <f>IFERROR(__xludf.DUMMYFUNCTION("""COMPUTED_VALUE"""),"Preseason 2")</f>
        <v>Preseason 2</v>
      </c>
      <c r="C10" s="82" t="str">
        <f>IFERROR(__xludf.DUMMYFUNCTION("""COMPUTED_VALUE"""),"Sirens")</f>
        <v>Sirens</v>
      </c>
      <c r="D10" s="110" t="str">
        <f>IFERROR(__xludf.DUMMYFUNCTION("""COMPUTED_VALUE"""),"Thunder Pups")</f>
        <v>Thunder Pups</v>
      </c>
      <c r="E10" s="110" t="str">
        <f>IFERROR(__xludf.DUMMYFUNCTION("""COMPUTED_VALUE"""),"Decuriones")</f>
        <v>Decuriones</v>
      </c>
      <c r="F10" s="110" t="str">
        <f>IFERROR(__xludf.DUMMYFUNCTION("""COMPUTED_VALUE"""),"Panda Bears")</f>
        <v>Panda Bears</v>
      </c>
      <c r="G10" s="73"/>
      <c r="H10" s="111" t="str">
        <f>IFERROR(__xludf.DUMMYFUNCTION("""COMPUTED_VALUE"""),"Metal")</f>
        <v>Metal</v>
      </c>
      <c r="I10" s="110" t="str">
        <f>IFERROR(__xludf.DUMMYFUNCTION("""COMPUTED_VALUE"""),"Chromatic Chaos")</f>
        <v>Chromatic Chaos</v>
      </c>
      <c r="J10" s="110" t="str">
        <f>IFERROR(__xludf.DUMMYFUNCTION("""COMPUTED_VALUE"""),"Threshers")</f>
        <v>Threshers</v>
      </c>
      <c r="K10" s="110" t="str">
        <f>IFERROR(__xludf.DUMMYFUNCTION("""COMPUTED_VALUE"""),"Ryujin")</f>
        <v>Ryujin</v>
      </c>
      <c r="L10" s="73"/>
      <c r="M10" s="111" t="str">
        <f>IFERROR(__xludf.DUMMYFUNCTION("""COMPUTED_VALUE"""),"Porch Pirates")</f>
        <v>Porch Pirates</v>
      </c>
      <c r="N10" s="110" t="str">
        <f>IFERROR(__xludf.DUMMYFUNCTION("""COMPUTED_VALUE"""),"Cooks")</f>
        <v>Cooks</v>
      </c>
      <c r="O10" s="110" t="str">
        <f>IFERROR(__xludf.DUMMYFUNCTION("""COMPUTED_VALUE"""),"Olympic Knights")</f>
        <v>Olympic Knights</v>
      </c>
      <c r="P10" s="110" t="str">
        <f>IFERROR(__xludf.DUMMYFUNCTION("""COMPUTED_VALUE"""),"Void")</f>
        <v>Void</v>
      </c>
      <c r="Q10" s="101"/>
      <c r="R10" s="111" t="str">
        <f>IFERROR(__xludf.DUMMYFUNCTION("""COMPUTED_VALUE"""),"Glaciers")</f>
        <v>Glaciers</v>
      </c>
      <c r="S10" s="110" t="str">
        <f>IFERROR(__xludf.DUMMYFUNCTION("""COMPUTED_VALUE"""),"Spearmint")</f>
        <v>Spearmint</v>
      </c>
      <c r="T10" s="110" t="str">
        <f>IFERROR(__xludf.DUMMYFUNCTION("""COMPUTED_VALUE"""),"Toucans")</f>
        <v>Toucans</v>
      </c>
      <c r="U10" s="110" t="str">
        <f>IFERROR(__xludf.DUMMYFUNCTION("""COMPUTED_VALUE"""),"Manticore")</f>
        <v>Manticore</v>
      </c>
      <c r="V10" s="109">
        <f>IFERROR(__xludf.DUMMYFUNCTION("""COMPUTED_VALUE"""),45903.0)</f>
        <v>45903</v>
      </c>
      <c r="W10" s="73"/>
      <c r="X10" s="93"/>
      <c r="Y10" s="93"/>
      <c r="Z10" s="93"/>
    </row>
    <row r="11">
      <c r="A11" s="73"/>
      <c r="B11" s="55" t="str">
        <f>IFERROR(__xludf.DUMMYFUNCTION("""COMPUTED_VALUE"""),"Preseason 3")</f>
        <v>Preseason 3</v>
      </c>
      <c r="C11" s="82" t="str">
        <f>IFERROR(__xludf.DUMMYFUNCTION("""COMPUTED_VALUE"""),"Glams")</f>
        <v>Glams</v>
      </c>
      <c r="D11" s="83" t="str">
        <f>IFERROR(__xludf.DUMMYFUNCTION("""COMPUTED_VALUE"""),"Gold Hoarders")</f>
        <v>Gold Hoarders</v>
      </c>
      <c r="E11" s="83" t="str">
        <f>IFERROR(__xludf.DUMMYFUNCTION("""COMPUTED_VALUE"""),"Blitzars")</f>
        <v>Blitzars</v>
      </c>
      <c r="F11" s="83" t="str">
        <f>IFERROR(__xludf.DUMMYFUNCTION("""COMPUTED_VALUE"""),"Jinyiwei")</f>
        <v>Jinyiwei</v>
      </c>
      <c r="G11" s="73"/>
      <c r="H11" s="82" t="str">
        <f>IFERROR(__xludf.DUMMYFUNCTION("""COMPUTED_VALUE"""),"Havarti Hustlers")</f>
        <v>Havarti Hustlers</v>
      </c>
      <c r="I11" s="83" t="str">
        <f>IFERROR(__xludf.DUMMYFUNCTION("""COMPUTED_VALUE"""),"Insider Traders")</f>
        <v>Insider Traders</v>
      </c>
      <c r="J11" s="83" t="str">
        <f>IFERROR(__xludf.DUMMYFUNCTION("""COMPUTED_VALUE"""),"Apple Associates")</f>
        <v>Apple Associates</v>
      </c>
      <c r="K11" s="83" t="str">
        <f>IFERROR(__xludf.DUMMYFUNCTION("""COMPUTED_VALUE"""),"Warthogs")</f>
        <v>Warthogs</v>
      </c>
      <c r="L11" s="73"/>
      <c r="M11" s="82" t="str">
        <f>IFERROR(__xludf.DUMMYFUNCTION("""COMPUTED_VALUE"""),"Happy B-day Jess")</f>
        <v>Happy B-day Jess</v>
      </c>
      <c r="N11" s="83" t="str">
        <f>IFERROR(__xludf.DUMMYFUNCTION("""COMPUTED_VALUE"""),"Stingrays")</f>
        <v>Stingrays</v>
      </c>
      <c r="O11" s="83" t="str">
        <f>IFERROR(__xludf.DUMMYFUNCTION("""COMPUTED_VALUE"""),"Corals")</f>
        <v>Corals</v>
      </c>
      <c r="P11" s="83" t="str">
        <f>IFERROR(__xludf.DUMMYFUNCTION("""COMPUTED_VALUE"""),"Scribes")</f>
        <v>Scribes</v>
      </c>
      <c r="Q11" s="101"/>
      <c r="R11" s="82" t="str">
        <f>IFERROR(__xludf.DUMMYFUNCTION("""COMPUTED_VALUE"""),"Zombies")</f>
        <v>Zombies</v>
      </c>
      <c r="S11" s="83" t="str">
        <f>IFERROR(__xludf.DUMMYFUNCTION("""COMPUTED_VALUE"""),"Meat Lovers")</f>
        <v>Meat Lovers</v>
      </c>
      <c r="T11" s="83" t="str">
        <f>IFERROR(__xludf.DUMMYFUNCTION("""COMPUTED_VALUE"""),"Warbirds")</f>
        <v>Warbirds</v>
      </c>
      <c r="U11" s="83" t="str">
        <f>IFERROR(__xludf.DUMMYFUNCTION("""COMPUTED_VALUE"""),"Shade")</f>
        <v>Shade</v>
      </c>
      <c r="V11" s="109">
        <f>IFERROR(__xludf.DUMMYFUNCTION("""COMPUTED_VALUE"""),45908.0)</f>
        <v>45908</v>
      </c>
      <c r="W11" s="73"/>
      <c r="X11" s="93"/>
      <c r="Y11" s="93"/>
      <c r="Z11" s="93"/>
    </row>
    <row r="12">
      <c r="A12" s="73"/>
      <c r="B12" s="55" t="str">
        <f>IFERROR(__xludf.DUMMYFUNCTION("""COMPUTED_VALUE"""),"Match Day 1")</f>
        <v>Match Day 1</v>
      </c>
      <c r="C12" s="112" t="str">
        <f>IFERROR(__xludf.DUMMYFUNCTION("""COMPUTED_VALUE"""),"Void")</f>
        <v>Void</v>
      </c>
      <c r="D12" s="113" t="str">
        <f>IFERROR(__xludf.DUMMYFUNCTION("""COMPUTED_VALUE"""),"Olympic Knights")</f>
        <v>Olympic Knights</v>
      </c>
      <c r="E12" s="113" t="str">
        <f>IFERROR(__xludf.DUMMYFUNCTION("""COMPUTED_VALUE"""),"Cooks")</f>
        <v>Cooks</v>
      </c>
      <c r="F12" s="113" t="str">
        <f>IFERROR(__xludf.DUMMYFUNCTION("""COMPUTED_VALUE"""),"Porch Pirates")</f>
        <v>Porch Pirates</v>
      </c>
      <c r="G12" s="114"/>
      <c r="H12" s="113" t="str">
        <f>IFERROR(__xludf.DUMMYFUNCTION("""COMPUTED_VALUE"""),"Manticore")</f>
        <v>Manticore</v>
      </c>
      <c r="I12" s="113" t="str">
        <f>IFERROR(__xludf.DUMMYFUNCTION("""COMPUTED_VALUE"""),"Toucans")</f>
        <v>Toucans</v>
      </c>
      <c r="J12" s="113" t="str">
        <f>IFERROR(__xludf.DUMMYFUNCTION("""COMPUTED_VALUE"""),"Spearmint")</f>
        <v>Spearmint</v>
      </c>
      <c r="K12" s="113" t="str">
        <f>IFERROR(__xludf.DUMMYFUNCTION("""COMPUTED_VALUE"""),"Glaciers")</f>
        <v>Glaciers</v>
      </c>
      <c r="L12" s="114"/>
      <c r="M12" s="113" t="str">
        <f>IFERROR(__xludf.DUMMYFUNCTION("""COMPUTED_VALUE"""),"Panda Bears")</f>
        <v>Panda Bears</v>
      </c>
      <c r="N12" s="113" t="str">
        <f>IFERROR(__xludf.DUMMYFUNCTION("""COMPUTED_VALUE"""),"Decuriones")</f>
        <v>Decuriones</v>
      </c>
      <c r="O12" s="113" t="str">
        <f>IFERROR(__xludf.DUMMYFUNCTION("""COMPUTED_VALUE"""),"Thunder Pups")</f>
        <v>Thunder Pups</v>
      </c>
      <c r="P12" s="113" t="str">
        <f>IFERROR(__xludf.DUMMYFUNCTION("""COMPUTED_VALUE"""),"Sirens")</f>
        <v>Sirens</v>
      </c>
      <c r="Q12" s="115"/>
      <c r="R12" s="113" t="str">
        <f>IFERROR(__xludf.DUMMYFUNCTION("""COMPUTED_VALUE"""),"Ryujin")</f>
        <v>Ryujin</v>
      </c>
      <c r="S12" s="113" t="str">
        <f>IFERROR(__xludf.DUMMYFUNCTION("""COMPUTED_VALUE"""),"Threshers")</f>
        <v>Threshers</v>
      </c>
      <c r="T12" s="113" t="str">
        <f>IFERROR(__xludf.DUMMYFUNCTION("""COMPUTED_VALUE"""),"Chromatic Chaos")</f>
        <v>Chromatic Chaos</v>
      </c>
      <c r="U12" s="113" t="str">
        <f>IFERROR(__xludf.DUMMYFUNCTION("""COMPUTED_VALUE"""),"Metal")</f>
        <v>Metal</v>
      </c>
      <c r="V12" s="109">
        <f>IFERROR(__xludf.DUMMYFUNCTION("""COMPUTED_VALUE"""),45910.0)</f>
        <v>45910</v>
      </c>
      <c r="W12" s="73"/>
      <c r="X12" s="93"/>
      <c r="Y12" s="93"/>
      <c r="Z12" s="93"/>
    </row>
    <row r="13">
      <c r="A13" s="73"/>
      <c r="B13" s="55" t="str">
        <f>IFERROR(__xludf.DUMMYFUNCTION("""COMPUTED_VALUE"""),"Match Day 2")</f>
        <v>Match Day 2</v>
      </c>
      <c r="C13" s="116" t="str">
        <f>IFERROR(__xludf.DUMMYFUNCTION("""COMPUTED_VALUE"""),"Decuriones")</f>
        <v>Decuriones</v>
      </c>
      <c r="D13" s="117" t="str">
        <f>IFERROR(__xludf.DUMMYFUNCTION("""COMPUTED_VALUE"""),"Panda Bears")</f>
        <v>Panda Bears</v>
      </c>
      <c r="E13" s="117" t="str">
        <f>IFERROR(__xludf.DUMMYFUNCTION("""COMPUTED_VALUE"""),"Sirens")</f>
        <v>Sirens</v>
      </c>
      <c r="F13" s="117" t="str">
        <f>IFERROR(__xludf.DUMMYFUNCTION("""COMPUTED_VALUE"""),"Thunder Pups")</f>
        <v>Thunder Pups</v>
      </c>
      <c r="G13" s="107"/>
      <c r="H13" s="117" t="str">
        <f>IFERROR(__xludf.DUMMYFUNCTION("""COMPUTED_VALUE"""),"Threshers")</f>
        <v>Threshers</v>
      </c>
      <c r="I13" s="117" t="str">
        <f>IFERROR(__xludf.DUMMYFUNCTION("""COMPUTED_VALUE"""),"Ryujin")</f>
        <v>Ryujin</v>
      </c>
      <c r="J13" s="117" t="str">
        <f>IFERROR(__xludf.DUMMYFUNCTION("""COMPUTED_VALUE"""),"Metal")</f>
        <v>Metal</v>
      </c>
      <c r="K13" s="117" t="str">
        <f>IFERROR(__xludf.DUMMYFUNCTION("""COMPUTED_VALUE"""),"Chromatic Chaos")</f>
        <v>Chromatic Chaos</v>
      </c>
      <c r="L13" s="107"/>
      <c r="M13" s="117" t="str">
        <f>IFERROR(__xludf.DUMMYFUNCTION("""COMPUTED_VALUE"""),"Olympic Knights")</f>
        <v>Olympic Knights</v>
      </c>
      <c r="N13" s="117" t="str">
        <f>IFERROR(__xludf.DUMMYFUNCTION("""COMPUTED_VALUE"""),"Void")</f>
        <v>Void</v>
      </c>
      <c r="O13" s="117" t="str">
        <f>IFERROR(__xludf.DUMMYFUNCTION("""COMPUTED_VALUE"""),"Porch Pirates")</f>
        <v>Porch Pirates</v>
      </c>
      <c r="P13" s="117" t="str">
        <f>IFERROR(__xludf.DUMMYFUNCTION("""COMPUTED_VALUE"""),"Cooks")</f>
        <v>Cooks</v>
      </c>
      <c r="Q13" s="108"/>
      <c r="R13" s="117" t="str">
        <f>IFERROR(__xludf.DUMMYFUNCTION("""COMPUTED_VALUE"""),"Toucans")</f>
        <v>Toucans</v>
      </c>
      <c r="S13" s="117" t="str">
        <f>IFERROR(__xludf.DUMMYFUNCTION("""COMPUTED_VALUE"""),"Manticore")</f>
        <v>Manticore</v>
      </c>
      <c r="T13" s="117" t="str">
        <f>IFERROR(__xludf.DUMMYFUNCTION("""COMPUTED_VALUE"""),"Glaciers")</f>
        <v>Glaciers</v>
      </c>
      <c r="U13" s="117" t="str">
        <f>IFERROR(__xludf.DUMMYFUNCTION("""COMPUTED_VALUE"""),"Spearmint")</f>
        <v>Spearmint</v>
      </c>
      <c r="V13" s="109">
        <f>IFERROR(__xludf.DUMMYFUNCTION("""COMPUTED_VALUE"""),45915.0)</f>
        <v>45915</v>
      </c>
      <c r="W13" s="73"/>
      <c r="X13" s="93"/>
      <c r="Y13" s="93"/>
      <c r="Z13" s="93"/>
    </row>
    <row r="14">
      <c r="A14" s="73"/>
      <c r="B14" s="55" t="str">
        <f>IFERROR(__xludf.DUMMYFUNCTION("""COMPUTED_VALUE"""),"Match Day 3")</f>
        <v>Match Day 3</v>
      </c>
      <c r="C14" s="118" t="str">
        <f>IFERROR(__xludf.DUMMYFUNCTION("""COMPUTED_VALUE"""),"Glaciers")</f>
        <v>Glaciers</v>
      </c>
      <c r="D14" s="119" t="str">
        <f>IFERROR(__xludf.DUMMYFUNCTION("""COMPUTED_VALUE"""),"Spearmint")</f>
        <v>Spearmint</v>
      </c>
      <c r="E14" s="119" t="str">
        <f>IFERROR(__xludf.DUMMYFUNCTION("""COMPUTED_VALUE"""),"Toucans")</f>
        <v>Toucans</v>
      </c>
      <c r="F14" s="119" t="str">
        <f>IFERROR(__xludf.DUMMYFUNCTION("""COMPUTED_VALUE"""),"Manticore")</f>
        <v>Manticore</v>
      </c>
      <c r="G14" s="107"/>
      <c r="H14" s="119" t="str">
        <f>IFERROR(__xludf.DUMMYFUNCTION("""COMPUTED_VALUE"""),"Porch Pirates")</f>
        <v>Porch Pirates</v>
      </c>
      <c r="I14" s="119" t="str">
        <f>IFERROR(__xludf.DUMMYFUNCTION("""COMPUTED_VALUE"""),"Cooks")</f>
        <v>Cooks</v>
      </c>
      <c r="J14" s="119" t="str">
        <f>IFERROR(__xludf.DUMMYFUNCTION("""COMPUTED_VALUE"""),"Olympic Knights")</f>
        <v>Olympic Knights</v>
      </c>
      <c r="K14" s="119" t="str">
        <f>IFERROR(__xludf.DUMMYFUNCTION("""COMPUTED_VALUE"""),"Void")</f>
        <v>Void</v>
      </c>
      <c r="L14" s="107"/>
      <c r="M14" s="119" t="str">
        <f>IFERROR(__xludf.DUMMYFUNCTION("""COMPUTED_VALUE"""),"Metal")</f>
        <v>Metal</v>
      </c>
      <c r="N14" s="119" t="str">
        <f>IFERROR(__xludf.DUMMYFUNCTION("""COMPUTED_VALUE"""),"Chromatic Chaos")</f>
        <v>Chromatic Chaos</v>
      </c>
      <c r="O14" s="119" t="str">
        <f>IFERROR(__xludf.DUMMYFUNCTION("""COMPUTED_VALUE"""),"Threshers")</f>
        <v>Threshers</v>
      </c>
      <c r="P14" s="119" t="str">
        <f>IFERROR(__xludf.DUMMYFUNCTION("""COMPUTED_VALUE"""),"Ryujin")</f>
        <v>Ryujin</v>
      </c>
      <c r="Q14" s="120"/>
      <c r="R14" s="119" t="str">
        <f>IFERROR(__xludf.DUMMYFUNCTION("""COMPUTED_VALUE"""),"Sirens")</f>
        <v>Sirens</v>
      </c>
      <c r="S14" s="119" t="str">
        <f>IFERROR(__xludf.DUMMYFUNCTION("""COMPUTED_VALUE"""),"Thunder Pups")</f>
        <v>Thunder Pups</v>
      </c>
      <c r="T14" s="119" t="str">
        <f>IFERROR(__xludf.DUMMYFUNCTION("""COMPUTED_VALUE"""),"Decuriones")</f>
        <v>Decuriones</v>
      </c>
      <c r="U14" s="119" t="str">
        <f>IFERROR(__xludf.DUMMYFUNCTION("""COMPUTED_VALUE"""),"Panda Bears")</f>
        <v>Panda Bears</v>
      </c>
      <c r="V14" s="109">
        <f>IFERROR(__xludf.DUMMYFUNCTION("""COMPUTED_VALUE"""),45917.0)</f>
        <v>45917</v>
      </c>
      <c r="W14" s="73"/>
      <c r="X14" s="93"/>
      <c r="Y14" s="93"/>
      <c r="Z14" s="93"/>
    </row>
    <row r="15">
      <c r="A15" s="73"/>
      <c r="B15" s="55" t="str">
        <f>IFERROR(__xludf.DUMMYFUNCTION("""COMPUTED_VALUE"""),"Match Day 4")</f>
        <v>Match Day 4</v>
      </c>
      <c r="C15" s="118" t="str">
        <f>IFERROR(__xludf.DUMMYFUNCTION("""COMPUTED_VALUE"""),"Manticore")</f>
        <v>Manticore</v>
      </c>
      <c r="D15" s="119" t="str">
        <f>IFERROR(__xludf.DUMMYFUNCTION("""COMPUTED_VALUE"""),"Toucans")</f>
        <v>Toucans</v>
      </c>
      <c r="E15" s="119" t="str">
        <f>IFERROR(__xludf.DUMMYFUNCTION("""COMPUTED_VALUE"""),"Spearmint")</f>
        <v>Spearmint</v>
      </c>
      <c r="F15" s="119" t="str">
        <f>IFERROR(__xludf.DUMMYFUNCTION("""COMPUTED_VALUE"""),"Glaciers")</f>
        <v>Glaciers</v>
      </c>
      <c r="G15" s="107"/>
      <c r="H15" s="119" t="str">
        <f>IFERROR(__xludf.DUMMYFUNCTION("""COMPUTED_VALUE"""),"Void")</f>
        <v>Void</v>
      </c>
      <c r="I15" s="119" t="str">
        <f>IFERROR(__xludf.DUMMYFUNCTION("""COMPUTED_VALUE"""),"Olympic Knights")</f>
        <v>Olympic Knights</v>
      </c>
      <c r="J15" s="119" t="str">
        <f>IFERROR(__xludf.DUMMYFUNCTION("""COMPUTED_VALUE"""),"Cooks")</f>
        <v>Cooks</v>
      </c>
      <c r="K15" s="119" t="str">
        <f>IFERROR(__xludf.DUMMYFUNCTION("""COMPUTED_VALUE"""),"Porch Pirates")</f>
        <v>Porch Pirates</v>
      </c>
      <c r="L15" s="107"/>
      <c r="M15" s="119" t="str">
        <f>IFERROR(__xludf.DUMMYFUNCTION("""COMPUTED_VALUE"""),"Ryujin")</f>
        <v>Ryujin</v>
      </c>
      <c r="N15" s="119" t="str">
        <f>IFERROR(__xludf.DUMMYFUNCTION("""COMPUTED_VALUE"""),"Threshers")</f>
        <v>Threshers</v>
      </c>
      <c r="O15" s="119" t="str">
        <f>IFERROR(__xludf.DUMMYFUNCTION("""COMPUTED_VALUE"""),"Chromatic Chaos")</f>
        <v>Chromatic Chaos</v>
      </c>
      <c r="P15" s="119" t="str">
        <f>IFERROR(__xludf.DUMMYFUNCTION("""COMPUTED_VALUE"""),"Metal")</f>
        <v>Metal</v>
      </c>
      <c r="Q15" s="120"/>
      <c r="R15" s="119" t="str">
        <f>IFERROR(__xludf.DUMMYFUNCTION("""COMPUTED_VALUE"""),"Panda Bears")</f>
        <v>Panda Bears</v>
      </c>
      <c r="S15" s="119" t="str">
        <f>IFERROR(__xludf.DUMMYFUNCTION("""COMPUTED_VALUE"""),"Decuriones")</f>
        <v>Decuriones</v>
      </c>
      <c r="T15" s="119" t="str">
        <f>IFERROR(__xludf.DUMMYFUNCTION("""COMPUTED_VALUE"""),"Thunder Pups")</f>
        <v>Thunder Pups</v>
      </c>
      <c r="U15" s="119" t="str">
        <f>IFERROR(__xludf.DUMMYFUNCTION("""COMPUTED_VALUE"""),"Sirens")</f>
        <v>Sirens</v>
      </c>
      <c r="V15" s="109">
        <f>IFERROR(__xludf.DUMMYFUNCTION("""COMPUTED_VALUE"""),45922.0)</f>
        <v>45922</v>
      </c>
      <c r="W15" s="73"/>
      <c r="X15" s="93"/>
      <c r="Y15" s="93"/>
      <c r="Z15" s="93"/>
    </row>
    <row r="16">
      <c r="A16" s="73"/>
      <c r="B16" s="55" t="str">
        <f>IFERROR(__xludf.DUMMYFUNCTION("""COMPUTED_VALUE"""),"Match Day 5")</f>
        <v>Match Day 5</v>
      </c>
      <c r="C16" s="118" t="str">
        <f>IFERROR(__xludf.DUMMYFUNCTION("""COMPUTED_VALUE"""),"Spearmint")</f>
        <v>Spearmint</v>
      </c>
      <c r="D16" s="119" t="str">
        <f>IFERROR(__xludf.DUMMYFUNCTION("""COMPUTED_VALUE"""),"Glaciers")</f>
        <v>Glaciers</v>
      </c>
      <c r="E16" s="119" t="str">
        <f>IFERROR(__xludf.DUMMYFUNCTION("""COMPUTED_VALUE"""),"Manticore")</f>
        <v>Manticore</v>
      </c>
      <c r="F16" s="119" t="str">
        <f>IFERROR(__xludf.DUMMYFUNCTION("""COMPUTED_VALUE"""),"Toucans")</f>
        <v>Toucans</v>
      </c>
      <c r="G16" s="107"/>
      <c r="H16" s="119" t="str">
        <f>IFERROR(__xludf.DUMMYFUNCTION("""COMPUTED_VALUE"""),"Cooks")</f>
        <v>Cooks</v>
      </c>
      <c r="I16" s="119" t="str">
        <f>IFERROR(__xludf.DUMMYFUNCTION("""COMPUTED_VALUE"""),"Porch Pirates")</f>
        <v>Porch Pirates</v>
      </c>
      <c r="J16" s="119" t="str">
        <f>IFERROR(__xludf.DUMMYFUNCTION("""COMPUTED_VALUE"""),"Void")</f>
        <v>Void</v>
      </c>
      <c r="K16" s="119" t="str">
        <f>IFERROR(__xludf.DUMMYFUNCTION("""COMPUTED_VALUE"""),"Olympic Knights")</f>
        <v>Olympic Knights</v>
      </c>
      <c r="L16" s="107"/>
      <c r="M16" s="119" t="str">
        <f>IFERROR(__xludf.DUMMYFUNCTION("""COMPUTED_VALUE"""),"Chromatic Chaos")</f>
        <v>Chromatic Chaos</v>
      </c>
      <c r="N16" s="119" t="str">
        <f>IFERROR(__xludf.DUMMYFUNCTION("""COMPUTED_VALUE"""),"Metal")</f>
        <v>Metal</v>
      </c>
      <c r="O16" s="119" t="str">
        <f>IFERROR(__xludf.DUMMYFUNCTION("""COMPUTED_VALUE"""),"Ryujin")</f>
        <v>Ryujin</v>
      </c>
      <c r="P16" s="119" t="str">
        <f>IFERROR(__xludf.DUMMYFUNCTION("""COMPUTED_VALUE"""),"Threshers")</f>
        <v>Threshers</v>
      </c>
      <c r="Q16" s="120"/>
      <c r="R16" s="119" t="str">
        <f>IFERROR(__xludf.DUMMYFUNCTION("""COMPUTED_VALUE"""),"Thunder Pups")</f>
        <v>Thunder Pups</v>
      </c>
      <c r="S16" s="119" t="str">
        <f>IFERROR(__xludf.DUMMYFUNCTION("""COMPUTED_VALUE"""),"Sirens")</f>
        <v>Sirens</v>
      </c>
      <c r="T16" s="119" t="str">
        <f>IFERROR(__xludf.DUMMYFUNCTION("""COMPUTED_VALUE"""),"Panda Bears")</f>
        <v>Panda Bears</v>
      </c>
      <c r="U16" s="119" t="str">
        <f>IFERROR(__xludf.DUMMYFUNCTION("""COMPUTED_VALUE"""),"Decuriones")</f>
        <v>Decuriones</v>
      </c>
      <c r="V16" s="59">
        <f>IFERROR(__xludf.DUMMYFUNCTION("""COMPUTED_VALUE"""),45924.0)</f>
        <v>45924</v>
      </c>
      <c r="W16" s="73"/>
      <c r="X16" s="93"/>
      <c r="Y16" s="93"/>
      <c r="Z16" s="93"/>
    </row>
    <row r="17">
      <c r="A17" s="73"/>
      <c r="B17" s="55" t="str">
        <f>IFERROR(__xludf.DUMMYFUNCTION("""COMPUTED_VALUE"""),"Match Day 6")</f>
        <v>Match Day 6</v>
      </c>
      <c r="C17" s="121" t="str">
        <f>IFERROR(__xludf.DUMMYFUNCTION("""COMPUTED_VALUE"""),"Insider Traders")</f>
        <v>Insider Traders</v>
      </c>
      <c r="D17" s="122" t="str">
        <f>IFERROR(__xludf.DUMMYFUNCTION("""COMPUTED_VALUE"""),"Havarti Hustlers")</f>
        <v>Havarti Hustlers</v>
      </c>
      <c r="E17" s="122" t="str">
        <f>IFERROR(__xludf.DUMMYFUNCTION("""COMPUTED_VALUE"""),"Warthogs")</f>
        <v>Warthogs</v>
      </c>
      <c r="F17" s="122" t="str">
        <f>IFERROR(__xludf.DUMMYFUNCTION("""COMPUTED_VALUE"""),"Apple Associates")</f>
        <v>Apple Associates</v>
      </c>
      <c r="G17" s="107"/>
      <c r="H17" s="122" t="str">
        <f>IFERROR(__xludf.DUMMYFUNCTION("""COMPUTED_VALUE"""),"Gold Hoarders")</f>
        <v>Gold Hoarders</v>
      </c>
      <c r="I17" s="122" t="str">
        <f>IFERROR(__xludf.DUMMYFUNCTION("""COMPUTED_VALUE"""),"Glams")</f>
        <v>Glams</v>
      </c>
      <c r="J17" s="122" t="str">
        <f>IFERROR(__xludf.DUMMYFUNCTION("""COMPUTED_VALUE"""),"Jinyiwei")</f>
        <v>Jinyiwei</v>
      </c>
      <c r="K17" s="122" t="str">
        <f>IFERROR(__xludf.DUMMYFUNCTION("""COMPUTED_VALUE"""),"Blitzars")</f>
        <v>Blitzars</v>
      </c>
      <c r="L17" s="107"/>
      <c r="M17" s="122" t="str">
        <f>IFERROR(__xludf.DUMMYFUNCTION("""COMPUTED_VALUE"""),"Meat Lovers")</f>
        <v>Meat Lovers</v>
      </c>
      <c r="N17" s="122" t="str">
        <f>IFERROR(__xludf.DUMMYFUNCTION("""COMPUTED_VALUE"""),"Zombies")</f>
        <v>Zombies</v>
      </c>
      <c r="O17" s="122" t="str">
        <f>IFERROR(__xludf.DUMMYFUNCTION("""COMPUTED_VALUE"""),"Shade")</f>
        <v>Shade</v>
      </c>
      <c r="P17" s="122" t="str">
        <f>IFERROR(__xludf.DUMMYFUNCTION("""COMPUTED_VALUE"""),"Warbirds")</f>
        <v>Warbirds</v>
      </c>
      <c r="Q17" s="120"/>
      <c r="R17" s="122" t="str">
        <f>IFERROR(__xludf.DUMMYFUNCTION("""COMPUTED_VALUE"""),"Stingrays")</f>
        <v>Stingrays</v>
      </c>
      <c r="S17" s="122" t="str">
        <f>IFERROR(__xludf.DUMMYFUNCTION("""COMPUTED_VALUE"""),"Happy B-day Jess")</f>
        <v>Happy B-day Jess</v>
      </c>
      <c r="T17" s="122" t="str">
        <f>IFERROR(__xludf.DUMMYFUNCTION("""COMPUTED_VALUE"""),"Scribes")</f>
        <v>Scribes</v>
      </c>
      <c r="U17" s="122" t="str">
        <f>IFERROR(__xludf.DUMMYFUNCTION("""COMPUTED_VALUE"""),"Corals")</f>
        <v>Corals</v>
      </c>
      <c r="V17" s="59">
        <f>IFERROR(__xludf.DUMMYFUNCTION("""COMPUTED_VALUE"""),45929.0)</f>
        <v>45929</v>
      </c>
      <c r="W17" s="73"/>
      <c r="X17" s="93"/>
      <c r="Y17" s="93"/>
      <c r="Z17" s="93"/>
    </row>
    <row r="18">
      <c r="A18" s="73"/>
      <c r="B18" s="55" t="str">
        <f>IFERROR(__xludf.DUMMYFUNCTION("""COMPUTED_VALUE"""),"Match Day 7")</f>
        <v>Match Day 7</v>
      </c>
      <c r="C18" s="121" t="str">
        <f>IFERROR(__xludf.DUMMYFUNCTION("""COMPUTED_VALUE"""),"Havarti Hustlers")</f>
        <v>Havarti Hustlers</v>
      </c>
      <c r="D18" s="122" t="str">
        <f>IFERROR(__xludf.DUMMYFUNCTION("""COMPUTED_VALUE"""),"Insider Traders")</f>
        <v>Insider Traders</v>
      </c>
      <c r="E18" s="122" t="str">
        <f>IFERROR(__xludf.DUMMYFUNCTION("""COMPUTED_VALUE"""),"Apple Associates")</f>
        <v>Apple Associates</v>
      </c>
      <c r="F18" s="122" t="str">
        <f>IFERROR(__xludf.DUMMYFUNCTION("""COMPUTED_VALUE"""),"Warthogs")</f>
        <v>Warthogs</v>
      </c>
      <c r="G18" s="107"/>
      <c r="H18" s="122" t="str">
        <f>IFERROR(__xludf.DUMMYFUNCTION("""COMPUTED_VALUE"""),"Glams")</f>
        <v>Glams</v>
      </c>
      <c r="I18" s="122" t="str">
        <f>IFERROR(__xludf.DUMMYFUNCTION("""COMPUTED_VALUE"""),"Gold Hoarders")</f>
        <v>Gold Hoarders</v>
      </c>
      <c r="J18" s="122" t="str">
        <f>IFERROR(__xludf.DUMMYFUNCTION("""COMPUTED_VALUE"""),"Blitzars")</f>
        <v>Blitzars</v>
      </c>
      <c r="K18" s="122" t="str">
        <f>IFERROR(__xludf.DUMMYFUNCTION("""COMPUTED_VALUE"""),"Jinyiwei")</f>
        <v>Jinyiwei</v>
      </c>
      <c r="L18" s="107"/>
      <c r="M18" s="122" t="str">
        <f>IFERROR(__xludf.DUMMYFUNCTION("""COMPUTED_VALUE"""),"Zombies")</f>
        <v>Zombies</v>
      </c>
      <c r="N18" s="122" t="str">
        <f>IFERROR(__xludf.DUMMYFUNCTION("""COMPUTED_VALUE"""),"Meat Lovers")</f>
        <v>Meat Lovers</v>
      </c>
      <c r="O18" s="122" t="str">
        <f>IFERROR(__xludf.DUMMYFUNCTION("""COMPUTED_VALUE"""),"Warbirds")</f>
        <v>Warbirds</v>
      </c>
      <c r="P18" s="122" t="str">
        <f>IFERROR(__xludf.DUMMYFUNCTION("""COMPUTED_VALUE"""),"Shade")</f>
        <v>Shade</v>
      </c>
      <c r="Q18" s="120"/>
      <c r="R18" s="122" t="str">
        <f>IFERROR(__xludf.DUMMYFUNCTION("""COMPUTED_VALUE"""),"Happy B-day Jess")</f>
        <v>Happy B-day Jess</v>
      </c>
      <c r="S18" s="122" t="str">
        <f>IFERROR(__xludf.DUMMYFUNCTION("""COMPUTED_VALUE"""),"Stingrays")</f>
        <v>Stingrays</v>
      </c>
      <c r="T18" s="122" t="str">
        <f>IFERROR(__xludf.DUMMYFUNCTION("""COMPUTED_VALUE"""),"Corals")</f>
        <v>Corals</v>
      </c>
      <c r="U18" s="122" t="str">
        <f>IFERROR(__xludf.DUMMYFUNCTION("""COMPUTED_VALUE"""),"Scribes")</f>
        <v>Scribes</v>
      </c>
      <c r="V18" s="59">
        <f>IFERROR(__xludf.DUMMYFUNCTION("""COMPUTED_VALUE"""),45931.0)</f>
        <v>45931</v>
      </c>
      <c r="W18" s="73"/>
      <c r="X18" s="93"/>
      <c r="Y18" s="93"/>
      <c r="Z18" s="93"/>
    </row>
    <row r="19">
      <c r="A19" s="73"/>
      <c r="B19" s="55" t="str">
        <f>IFERROR(__xludf.DUMMYFUNCTION("""COMPUTED_VALUE"""),"Match Day 8")</f>
        <v>Match Day 8</v>
      </c>
      <c r="C19" s="121" t="str">
        <f>IFERROR(__xludf.DUMMYFUNCTION("""COMPUTED_VALUE"""),"Warthogs")</f>
        <v>Warthogs</v>
      </c>
      <c r="D19" s="122" t="str">
        <f>IFERROR(__xludf.DUMMYFUNCTION("""COMPUTED_VALUE"""),"Apple Associates")</f>
        <v>Apple Associates</v>
      </c>
      <c r="E19" s="122" t="str">
        <f>IFERROR(__xludf.DUMMYFUNCTION("""COMPUTED_VALUE"""),"Insider Traders")</f>
        <v>Insider Traders</v>
      </c>
      <c r="F19" s="122" t="str">
        <f>IFERROR(__xludf.DUMMYFUNCTION("""COMPUTED_VALUE"""),"Havarti Hustlers")</f>
        <v>Havarti Hustlers</v>
      </c>
      <c r="G19" s="107"/>
      <c r="H19" s="122" t="str">
        <f>IFERROR(__xludf.DUMMYFUNCTION("""COMPUTED_VALUE"""),"Jinyiwei")</f>
        <v>Jinyiwei</v>
      </c>
      <c r="I19" s="122" t="str">
        <f>IFERROR(__xludf.DUMMYFUNCTION("""COMPUTED_VALUE"""),"Blitzars")</f>
        <v>Blitzars</v>
      </c>
      <c r="J19" s="122" t="str">
        <f>IFERROR(__xludf.DUMMYFUNCTION("""COMPUTED_VALUE"""),"Gold Hoarders")</f>
        <v>Gold Hoarders</v>
      </c>
      <c r="K19" s="122" t="str">
        <f>IFERROR(__xludf.DUMMYFUNCTION("""COMPUTED_VALUE"""),"Glams")</f>
        <v>Glams</v>
      </c>
      <c r="L19" s="107"/>
      <c r="M19" s="122" t="str">
        <f>IFERROR(__xludf.DUMMYFUNCTION("""COMPUTED_VALUE"""),"Shade")</f>
        <v>Shade</v>
      </c>
      <c r="N19" s="122" t="str">
        <f>IFERROR(__xludf.DUMMYFUNCTION("""COMPUTED_VALUE"""),"Warbirds")</f>
        <v>Warbirds</v>
      </c>
      <c r="O19" s="122" t="str">
        <f>IFERROR(__xludf.DUMMYFUNCTION("""COMPUTED_VALUE"""),"Meat Lovers")</f>
        <v>Meat Lovers</v>
      </c>
      <c r="P19" s="122" t="str">
        <f>IFERROR(__xludf.DUMMYFUNCTION("""COMPUTED_VALUE"""),"Zombies")</f>
        <v>Zombies</v>
      </c>
      <c r="Q19" s="120"/>
      <c r="R19" s="122" t="str">
        <f>IFERROR(__xludf.DUMMYFUNCTION("""COMPUTED_VALUE"""),"Scribes")</f>
        <v>Scribes</v>
      </c>
      <c r="S19" s="122" t="str">
        <f>IFERROR(__xludf.DUMMYFUNCTION("""COMPUTED_VALUE"""),"Corals")</f>
        <v>Corals</v>
      </c>
      <c r="T19" s="122" t="str">
        <f>IFERROR(__xludf.DUMMYFUNCTION("""COMPUTED_VALUE"""),"Stingrays")</f>
        <v>Stingrays</v>
      </c>
      <c r="U19" s="122" t="str">
        <f>IFERROR(__xludf.DUMMYFUNCTION("""COMPUTED_VALUE"""),"Happy B-day Jess")</f>
        <v>Happy B-day Jess</v>
      </c>
      <c r="V19" s="59">
        <f>IFERROR(__xludf.DUMMYFUNCTION("""COMPUTED_VALUE"""),45936.0)</f>
        <v>45936</v>
      </c>
      <c r="W19" s="73"/>
      <c r="X19" s="93"/>
      <c r="Y19" s="93"/>
      <c r="Z19" s="93"/>
    </row>
    <row r="20">
      <c r="A20" s="73"/>
      <c r="B20" s="67" t="str">
        <f>IFERROR(__xludf.DUMMYFUNCTION("""COMPUTED_VALUE"""),"Match Day 9")</f>
        <v>Match Day 9</v>
      </c>
      <c r="C20" s="116" t="str">
        <f>IFERROR(__xludf.DUMMYFUNCTION("""COMPUTED_VALUE"""),"Threshers")</f>
        <v>Threshers</v>
      </c>
      <c r="D20" s="117" t="str">
        <f>IFERROR(__xludf.DUMMYFUNCTION("""COMPUTED_VALUE"""),"Ryujin")</f>
        <v>Ryujin</v>
      </c>
      <c r="E20" s="117" t="str">
        <f>IFERROR(__xludf.DUMMYFUNCTION("""COMPUTED_VALUE"""),"Metal")</f>
        <v>Metal</v>
      </c>
      <c r="F20" s="117" t="str">
        <f>IFERROR(__xludf.DUMMYFUNCTION("""COMPUTED_VALUE"""),"Chromatic Chaos")</f>
        <v>Chromatic Chaos</v>
      </c>
      <c r="G20" s="107"/>
      <c r="H20" s="117" t="str">
        <f>IFERROR(__xludf.DUMMYFUNCTION("""COMPUTED_VALUE"""),"Decuriones")</f>
        <v>Decuriones</v>
      </c>
      <c r="I20" s="117" t="str">
        <f>IFERROR(__xludf.DUMMYFUNCTION("""COMPUTED_VALUE"""),"Panda Bears")</f>
        <v>Panda Bears</v>
      </c>
      <c r="J20" s="117" t="str">
        <f>IFERROR(__xludf.DUMMYFUNCTION("""COMPUTED_VALUE"""),"Sirens")</f>
        <v>Sirens</v>
      </c>
      <c r="K20" s="117" t="str">
        <f>IFERROR(__xludf.DUMMYFUNCTION("""COMPUTED_VALUE"""),"Thunder Pups")</f>
        <v>Thunder Pups</v>
      </c>
      <c r="L20" s="107"/>
      <c r="M20" s="117" t="str">
        <f>IFERROR(__xludf.DUMMYFUNCTION("""COMPUTED_VALUE"""),"Toucans")</f>
        <v>Toucans</v>
      </c>
      <c r="N20" s="117" t="str">
        <f>IFERROR(__xludf.DUMMYFUNCTION("""COMPUTED_VALUE"""),"Manticore")</f>
        <v>Manticore</v>
      </c>
      <c r="O20" s="117" t="str">
        <f>IFERROR(__xludf.DUMMYFUNCTION("""COMPUTED_VALUE"""),"Glaciers")</f>
        <v>Glaciers</v>
      </c>
      <c r="P20" s="117" t="str">
        <f>IFERROR(__xludf.DUMMYFUNCTION("""COMPUTED_VALUE"""),"Spearmint")</f>
        <v>Spearmint</v>
      </c>
      <c r="Q20" s="120"/>
      <c r="R20" s="117" t="str">
        <f>IFERROR(__xludf.DUMMYFUNCTION("""COMPUTED_VALUE"""),"Olympic Knights")</f>
        <v>Olympic Knights</v>
      </c>
      <c r="S20" s="117" t="str">
        <f>IFERROR(__xludf.DUMMYFUNCTION("""COMPUTED_VALUE"""),"Void")</f>
        <v>Void</v>
      </c>
      <c r="T20" s="117" t="str">
        <f>IFERROR(__xludf.DUMMYFUNCTION("""COMPUTED_VALUE"""),"Porch Pirates")</f>
        <v>Porch Pirates</v>
      </c>
      <c r="U20" s="117" t="str">
        <f>IFERROR(__xludf.DUMMYFUNCTION("""COMPUTED_VALUE"""),"Cooks")</f>
        <v>Cooks</v>
      </c>
      <c r="V20" s="59">
        <f>IFERROR(__xludf.DUMMYFUNCTION("""COMPUTED_VALUE"""),45938.0)</f>
        <v>45938</v>
      </c>
      <c r="W20" s="73"/>
      <c r="X20" s="93"/>
      <c r="Y20" s="93"/>
      <c r="Z20" s="93"/>
    </row>
    <row r="21">
      <c r="A21" s="73"/>
      <c r="B21" s="55" t="str">
        <f>IFERROR(__xludf.DUMMYFUNCTION("""COMPUTED_VALUE"""),"Match Day 10")</f>
        <v>Match Day 10</v>
      </c>
      <c r="C21" s="116" t="str">
        <f>IFERROR(__xludf.DUMMYFUNCTION("""COMPUTED_VALUE"""),"Ryujin")</f>
        <v>Ryujin</v>
      </c>
      <c r="D21" s="117" t="str">
        <f>IFERROR(__xludf.DUMMYFUNCTION("""COMPUTED_VALUE"""),"Threshers")</f>
        <v>Threshers</v>
      </c>
      <c r="E21" s="117" t="str">
        <f>IFERROR(__xludf.DUMMYFUNCTION("""COMPUTED_VALUE"""),"Chromatic Chaos")</f>
        <v>Chromatic Chaos</v>
      </c>
      <c r="F21" s="117" t="str">
        <f>IFERROR(__xludf.DUMMYFUNCTION("""COMPUTED_VALUE"""),"Metal")</f>
        <v>Metal</v>
      </c>
      <c r="G21" s="107"/>
      <c r="H21" s="117" t="str">
        <f>IFERROR(__xludf.DUMMYFUNCTION("""COMPUTED_VALUE"""),"Panda Bears")</f>
        <v>Panda Bears</v>
      </c>
      <c r="I21" s="117" t="str">
        <f>IFERROR(__xludf.DUMMYFUNCTION("""COMPUTED_VALUE"""),"Decuriones")</f>
        <v>Decuriones</v>
      </c>
      <c r="J21" s="117" t="str">
        <f>IFERROR(__xludf.DUMMYFUNCTION("""COMPUTED_VALUE"""),"Thunder Pups")</f>
        <v>Thunder Pups</v>
      </c>
      <c r="K21" s="88" t="str">
        <f>IFERROR(__xludf.DUMMYFUNCTION("""COMPUTED_VALUE"""),"Sirens")</f>
        <v>Sirens</v>
      </c>
      <c r="L21" s="107"/>
      <c r="M21" s="117" t="str">
        <f>IFERROR(__xludf.DUMMYFUNCTION("""COMPUTED_VALUE"""),"Manticore")</f>
        <v>Manticore</v>
      </c>
      <c r="N21" s="117" t="str">
        <f>IFERROR(__xludf.DUMMYFUNCTION("""COMPUTED_VALUE"""),"Toucans")</f>
        <v>Toucans</v>
      </c>
      <c r="O21" s="117" t="str">
        <f>IFERROR(__xludf.DUMMYFUNCTION("""COMPUTED_VALUE"""),"Spearmint")</f>
        <v>Spearmint</v>
      </c>
      <c r="P21" s="117" t="str">
        <f>IFERROR(__xludf.DUMMYFUNCTION("""COMPUTED_VALUE"""),"Glaciers")</f>
        <v>Glaciers</v>
      </c>
      <c r="Q21" s="120"/>
      <c r="R21" s="117" t="str">
        <f>IFERROR(__xludf.DUMMYFUNCTION("""COMPUTED_VALUE"""),"Void")</f>
        <v>Void</v>
      </c>
      <c r="S21" s="117" t="str">
        <f>IFERROR(__xludf.DUMMYFUNCTION("""COMPUTED_VALUE"""),"Olympic Knights")</f>
        <v>Olympic Knights</v>
      </c>
      <c r="T21" s="117" t="str">
        <f>IFERROR(__xludf.DUMMYFUNCTION("""COMPUTED_VALUE"""),"Cooks")</f>
        <v>Cooks</v>
      </c>
      <c r="U21" s="117" t="str">
        <f>IFERROR(__xludf.DUMMYFUNCTION("""COMPUTED_VALUE"""),"Porch Pirates")</f>
        <v>Porch Pirates</v>
      </c>
      <c r="V21" s="59">
        <f>IFERROR(__xludf.DUMMYFUNCTION("""COMPUTED_VALUE"""),45945.0)</f>
        <v>45945</v>
      </c>
      <c r="W21" s="73"/>
      <c r="X21" s="93"/>
      <c r="Y21" s="93"/>
      <c r="Z21" s="93"/>
    </row>
    <row r="22">
      <c r="A22" s="73"/>
      <c r="B22" s="55" t="str">
        <f>IFERROR(__xludf.DUMMYFUNCTION("""COMPUTED_VALUE"""),"Match Day 11")</f>
        <v>Match Day 11</v>
      </c>
      <c r="C22" s="116" t="str">
        <f>IFERROR(__xludf.DUMMYFUNCTION("""COMPUTED_VALUE"""),"Metal")</f>
        <v>Metal</v>
      </c>
      <c r="D22" s="117" t="str">
        <f>IFERROR(__xludf.DUMMYFUNCTION("""COMPUTED_VALUE"""),"Chromatic Chaos")</f>
        <v>Chromatic Chaos</v>
      </c>
      <c r="E22" s="117" t="str">
        <f>IFERROR(__xludf.DUMMYFUNCTION("""COMPUTED_VALUE"""),"Threshers")</f>
        <v>Threshers</v>
      </c>
      <c r="F22" s="117" t="str">
        <f>IFERROR(__xludf.DUMMYFUNCTION("""COMPUTED_VALUE"""),"Ryujin")</f>
        <v>Ryujin</v>
      </c>
      <c r="G22" s="107"/>
      <c r="H22" s="88" t="str">
        <f>IFERROR(__xludf.DUMMYFUNCTION("""COMPUTED_VALUE"""),"Sirens")</f>
        <v>Sirens</v>
      </c>
      <c r="I22" s="117" t="str">
        <f>IFERROR(__xludf.DUMMYFUNCTION("""COMPUTED_VALUE"""),"Thunder Pups")</f>
        <v>Thunder Pups</v>
      </c>
      <c r="J22" s="117" t="str">
        <f>IFERROR(__xludf.DUMMYFUNCTION("""COMPUTED_VALUE"""),"Decuriones")</f>
        <v>Decuriones</v>
      </c>
      <c r="K22" s="117" t="str">
        <f>IFERROR(__xludf.DUMMYFUNCTION("""COMPUTED_VALUE"""),"Panda Bears")</f>
        <v>Panda Bears</v>
      </c>
      <c r="L22" s="107"/>
      <c r="M22" s="117" t="str">
        <f>IFERROR(__xludf.DUMMYFUNCTION("""COMPUTED_VALUE"""),"Glaciers")</f>
        <v>Glaciers</v>
      </c>
      <c r="N22" s="117" t="str">
        <f>IFERROR(__xludf.DUMMYFUNCTION("""COMPUTED_VALUE"""),"Spearmint")</f>
        <v>Spearmint</v>
      </c>
      <c r="O22" s="117" t="str">
        <f>IFERROR(__xludf.DUMMYFUNCTION("""COMPUTED_VALUE"""),"Toucans")</f>
        <v>Toucans</v>
      </c>
      <c r="P22" s="117" t="str">
        <f>IFERROR(__xludf.DUMMYFUNCTION("""COMPUTED_VALUE"""),"Manticore")</f>
        <v>Manticore</v>
      </c>
      <c r="Q22" s="120"/>
      <c r="R22" s="117" t="str">
        <f>IFERROR(__xludf.DUMMYFUNCTION("""COMPUTED_VALUE"""),"Porch Pirates")</f>
        <v>Porch Pirates</v>
      </c>
      <c r="S22" s="117" t="str">
        <f>IFERROR(__xludf.DUMMYFUNCTION("""COMPUTED_VALUE"""),"Cooks")</f>
        <v>Cooks</v>
      </c>
      <c r="T22" s="117" t="str">
        <f>IFERROR(__xludf.DUMMYFUNCTION("""COMPUTED_VALUE"""),"Olympic Knights")</f>
        <v>Olympic Knights</v>
      </c>
      <c r="U22" s="117" t="str">
        <f>IFERROR(__xludf.DUMMYFUNCTION("""COMPUTED_VALUE"""),"Void")</f>
        <v>Void</v>
      </c>
      <c r="V22" s="59">
        <f>IFERROR(__xludf.DUMMYFUNCTION("""COMPUTED_VALUE"""),45950.0)</f>
        <v>45950</v>
      </c>
      <c r="W22" s="73"/>
      <c r="X22" s="93"/>
      <c r="Y22" s="93"/>
      <c r="Z22" s="93"/>
    </row>
    <row r="23">
      <c r="A23" s="73"/>
      <c r="B23" s="68" t="str">
        <f>IFERROR(__xludf.DUMMYFUNCTION("""COMPUTED_VALUE"""),"Match Day 12")</f>
        <v>Match Day 12</v>
      </c>
      <c r="C23" s="116" t="str">
        <f>IFERROR(__xludf.DUMMYFUNCTION("""COMPUTED_VALUE"""),"Chromatic Chaos")</f>
        <v>Chromatic Chaos</v>
      </c>
      <c r="D23" s="117" t="str">
        <f>IFERROR(__xludf.DUMMYFUNCTION("""COMPUTED_VALUE"""),"Metal")</f>
        <v>Metal</v>
      </c>
      <c r="E23" s="117" t="str">
        <f>IFERROR(__xludf.DUMMYFUNCTION("""COMPUTED_VALUE"""),"Ryujin")</f>
        <v>Ryujin</v>
      </c>
      <c r="F23" s="117" t="str">
        <f>IFERROR(__xludf.DUMMYFUNCTION("""COMPUTED_VALUE"""),"Threshers")</f>
        <v>Threshers</v>
      </c>
      <c r="G23" s="107"/>
      <c r="H23" s="117" t="str">
        <f>IFERROR(__xludf.DUMMYFUNCTION("""COMPUTED_VALUE"""),"Thunder Pups")</f>
        <v>Thunder Pups</v>
      </c>
      <c r="I23" s="117" t="str">
        <f>IFERROR(__xludf.DUMMYFUNCTION("""COMPUTED_VALUE"""),"Sirens")</f>
        <v>Sirens</v>
      </c>
      <c r="J23" s="117" t="str">
        <f>IFERROR(__xludf.DUMMYFUNCTION("""COMPUTED_VALUE"""),"Panda Bears")</f>
        <v>Panda Bears</v>
      </c>
      <c r="K23" s="117" t="str">
        <f>IFERROR(__xludf.DUMMYFUNCTION("""COMPUTED_VALUE"""),"Decuriones")</f>
        <v>Decuriones</v>
      </c>
      <c r="L23" s="107"/>
      <c r="M23" s="117" t="str">
        <f>IFERROR(__xludf.DUMMYFUNCTION("""COMPUTED_VALUE"""),"Spearmint")</f>
        <v>Spearmint</v>
      </c>
      <c r="N23" s="117" t="str">
        <f>IFERROR(__xludf.DUMMYFUNCTION("""COMPUTED_VALUE"""),"Glaciers")</f>
        <v>Glaciers</v>
      </c>
      <c r="O23" s="117" t="str">
        <f>IFERROR(__xludf.DUMMYFUNCTION("""COMPUTED_VALUE"""),"Manticore")</f>
        <v>Manticore</v>
      </c>
      <c r="P23" s="117" t="str">
        <f>IFERROR(__xludf.DUMMYFUNCTION("""COMPUTED_VALUE"""),"Toucans")</f>
        <v>Toucans</v>
      </c>
      <c r="Q23" s="120"/>
      <c r="R23" s="117" t="str">
        <f>IFERROR(__xludf.DUMMYFUNCTION("""COMPUTED_VALUE"""),"Cooks")</f>
        <v>Cooks</v>
      </c>
      <c r="S23" s="117" t="str">
        <f>IFERROR(__xludf.DUMMYFUNCTION("""COMPUTED_VALUE"""),"Porch Pirates")</f>
        <v>Porch Pirates</v>
      </c>
      <c r="T23" s="117" t="str">
        <f>IFERROR(__xludf.DUMMYFUNCTION("""COMPUTED_VALUE"""),"Void")</f>
        <v>Void</v>
      </c>
      <c r="U23" s="117" t="str">
        <f>IFERROR(__xludf.DUMMYFUNCTION("""COMPUTED_VALUE"""),"Olympic Knights")</f>
        <v>Olympic Knights</v>
      </c>
      <c r="V23" s="59">
        <f>IFERROR(__xludf.DUMMYFUNCTION("""COMPUTED_VALUE"""),45952.0)</f>
        <v>45952</v>
      </c>
      <c r="W23" s="73"/>
      <c r="X23" s="93"/>
      <c r="Y23" s="93"/>
      <c r="Z23" s="93"/>
    </row>
    <row r="24">
      <c r="A24" s="73"/>
      <c r="B24" s="68" t="str">
        <f>IFERROR(__xludf.DUMMYFUNCTION("""COMPUTED_VALUE"""),"Match Day 13")</f>
        <v>Match Day 13</v>
      </c>
      <c r="C24" s="118" t="str">
        <f>IFERROR(__xludf.DUMMYFUNCTION("""COMPUTED_VALUE"""),"Glaciers")</f>
        <v>Glaciers</v>
      </c>
      <c r="D24" s="119" t="str">
        <f>IFERROR(__xludf.DUMMYFUNCTION("""COMPUTED_VALUE"""),"Spearmint")</f>
        <v>Spearmint</v>
      </c>
      <c r="E24" s="119" t="str">
        <f>IFERROR(__xludf.DUMMYFUNCTION("""COMPUTED_VALUE"""),"Toucans")</f>
        <v>Toucans</v>
      </c>
      <c r="F24" s="119" t="str">
        <f>IFERROR(__xludf.DUMMYFUNCTION("""COMPUTED_VALUE"""),"Manticore")</f>
        <v>Manticore</v>
      </c>
      <c r="G24" s="107"/>
      <c r="H24" s="119" t="str">
        <f>IFERROR(__xludf.DUMMYFUNCTION("""COMPUTED_VALUE"""),"Porch Pirates")</f>
        <v>Porch Pirates</v>
      </c>
      <c r="I24" s="119" t="str">
        <f>IFERROR(__xludf.DUMMYFUNCTION("""COMPUTED_VALUE"""),"Cooks")</f>
        <v>Cooks</v>
      </c>
      <c r="J24" s="119" t="str">
        <f>IFERROR(__xludf.DUMMYFUNCTION("""COMPUTED_VALUE"""),"Olympic Knights")</f>
        <v>Olympic Knights</v>
      </c>
      <c r="K24" s="119" t="str">
        <f>IFERROR(__xludf.DUMMYFUNCTION("""COMPUTED_VALUE"""),"Void")</f>
        <v>Void</v>
      </c>
      <c r="L24" s="107"/>
      <c r="M24" s="119" t="str">
        <f>IFERROR(__xludf.DUMMYFUNCTION("""COMPUTED_VALUE"""),"Metal")</f>
        <v>Metal</v>
      </c>
      <c r="N24" s="119" t="str">
        <f>IFERROR(__xludf.DUMMYFUNCTION("""COMPUTED_VALUE"""),"Chromatic Chaos")</f>
        <v>Chromatic Chaos</v>
      </c>
      <c r="O24" s="119" t="str">
        <f>IFERROR(__xludf.DUMMYFUNCTION("""COMPUTED_VALUE"""),"Threshers")</f>
        <v>Threshers</v>
      </c>
      <c r="P24" s="119" t="str">
        <f>IFERROR(__xludf.DUMMYFUNCTION("""COMPUTED_VALUE"""),"Ryujin")</f>
        <v>Ryujin</v>
      </c>
      <c r="Q24" s="120"/>
      <c r="R24" s="119" t="str">
        <f>IFERROR(__xludf.DUMMYFUNCTION("""COMPUTED_VALUE"""),"Sirens")</f>
        <v>Sirens</v>
      </c>
      <c r="S24" s="119" t="str">
        <f>IFERROR(__xludf.DUMMYFUNCTION("""COMPUTED_VALUE"""),"Thunder Pups")</f>
        <v>Thunder Pups</v>
      </c>
      <c r="T24" s="119" t="str">
        <f>IFERROR(__xludf.DUMMYFUNCTION("""COMPUTED_VALUE"""),"Decuriones")</f>
        <v>Decuriones</v>
      </c>
      <c r="U24" s="119" t="str">
        <f>IFERROR(__xludf.DUMMYFUNCTION("""COMPUTED_VALUE"""),"Panda Bears")</f>
        <v>Panda Bears</v>
      </c>
      <c r="V24" s="59">
        <f>IFERROR(__xludf.DUMMYFUNCTION("""COMPUTED_VALUE"""),45957.0)</f>
        <v>45957</v>
      </c>
      <c r="W24" s="73"/>
      <c r="X24" s="93"/>
      <c r="Y24" s="93"/>
      <c r="Z24" s="93"/>
    </row>
    <row r="25">
      <c r="A25" s="73"/>
      <c r="B25" s="55" t="str">
        <f>IFERROR(__xludf.DUMMYFUNCTION("""COMPUTED_VALUE"""),"Match Day 14")</f>
        <v>Match Day 14</v>
      </c>
      <c r="C25" s="118" t="str">
        <f>IFERROR(__xludf.DUMMYFUNCTION("""COMPUTED_VALUE"""),"Manticore")</f>
        <v>Manticore</v>
      </c>
      <c r="D25" s="119" t="str">
        <f>IFERROR(__xludf.DUMMYFUNCTION("""COMPUTED_VALUE"""),"Toucans")</f>
        <v>Toucans</v>
      </c>
      <c r="E25" s="119" t="str">
        <f>IFERROR(__xludf.DUMMYFUNCTION("""COMPUTED_VALUE"""),"Spearmint")</f>
        <v>Spearmint</v>
      </c>
      <c r="F25" s="119" t="str">
        <f>IFERROR(__xludf.DUMMYFUNCTION("""COMPUTED_VALUE"""),"Glaciers")</f>
        <v>Glaciers</v>
      </c>
      <c r="G25" s="123"/>
      <c r="H25" s="119" t="str">
        <f>IFERROR(__xludf.DUMMYFUNCTION("""COMPUTED_VALUE"""),"Void")</f>
        <v>Void</v>
      </c>
      <c r="I25" s="119" t="str">
        <f>IFERROR(__xludf.DUMMYFUNCTION("""COMPUTED_VALUE"""),"Olympic Knights")</f>
        <v>Olympic Knights</v>
      </c>
      <c r="J25" s="119" t="str">
        <f>IFERROR(__xludf.DUMMYFUNCTION("""COMPUTED_VALUE"""),"Cooks")</f>
        <v>Cooks</v>
      </c>
      <c r="K25" s="119" t="str">
        <f>IFERROR(__xludf.DUMMYFUNCTION("""COMPUTED_VALUE"""),"Porch Pirates")</f>
        <v>Porch Pirates</v>
      </c>
      <c r="L25" s="123"/>
      <c r="M25" s="119" t="str">
        <f>IFERROR(__xludf.DUMMYFUNCTION("""COMPUTED_VALUE"""),"Ryujin")</f>
        <v>Ryujin</v>
      </c>
      <c r="N25" s="119" t="str">
        <f>IFERROR(__xludf.DUMMYFUNCTION("""COMPUTED_VALUE"""),"Threshers")</f>
        <v>Threshers</v>
      </c>
      <c r="O25" s="119" t="str">
        <f>IFERROR(__xludf.DUMMYFUNCTION("""COMPUTED_VALUE"""),"Chromatic Chaos")</f>
        <v>Chromatic Chaos</v>
      </c>
      <c r="P25" s="119" t="str">
        <f>IFERROR(__xludf.DUMMYFUNCTION("""COMPUTED_VALUE"""),"Metal")</f>
        <v>Metal</v>
      </c>
      <c r="Q25" s="120"/>
      <c r="R25" s="119" t="str">
        <f>IFERROR(__xludf.DUMMYFUNCTION("""COMPUTED_VALUE"""),"Panda Bears")</f>
        <v>Panda Bears</v>
      </c>
      <c r="S25" s="119" t="str">
        <f>IFERROR(__xludf.DUMMYFUNCTION("""COMPUTED_VALUE"""),"Decuriones")</f>
        <v>Decuriones</v>
      </c>
      <c r="T25" s="119" t="str">
        <f>IFERROR(__xludf.DUMMYFUNCTION("""COMPUTED_VALUE"""),"Thunder Pups")</f>
        <v>Thunder Pups</v>
      </c>
      <c r="U25" s="119" t="str">
        <f>IFERROR(__xludf.DUMMYFUNCTION("""COMPUTED_VALUE"""),"Sirens")</f>
        <v>Sirens</v>
      </c>
      <c r="V25" s="59">
        <f>IFERROR(__xludf.DUMMYFUNCTION("""COMPUTED_VALUE"""),45959.0)</f>
        <v>45959</v>
      </c>
      <c r="W25" s="73"/>
      <c r="X25" s="93"/>
      <c r="Y25" s="93"/>
      <c r="Z25" s="93"/>
    </row>
    <row r="26">
      <c r="A26" s="73"/>
      <c r="B26" s="55" t="str">
        <f>IFERROR(__xludf.DUMMYFUNCTION("""COMPUTED_VALUE"""),"Match Day 15")</f>
        <v>Match Day 15</v>
      </c>
      <c r="C26" s="118" t="str">
        <f>IFERROR(__xludf.DUMMYFUNCTION("""COMPUTED_VALUE"""),"Spearmint")</f>
        <v>Spearmint</v>
      </c>
      <c r="D26" s="119" t="str">
        <f>IFERROR(__xludf.DUMMYFUNCTION("""COMPUTED_VALUE"""),"Glaciers")</f>
        <v>Glaciers</v>
      </c>
      <c r="E26" s="119" t="str">
        <f>IFERROR(__xludf.DUMMYFUNCTION("""COMPUTED_VALUE"""),"Manticore")</f>
        <v>Manticore</v>
      </c>
      <c r="F26" s="119" t="str">
        <f>IFERROR(__xludf.DUMMYFUNCTION("""COMPUTED_VALUE"""),"Toucans")</f>
        <v>Toucans</v>
      </c>
      <c r="G26" s="123"/>
      <c r="H26" s="119" t="str">
        <f>IFERROR(__xludf.DUMMYFUNCTION("""COMPUTED_VALUE"""),"Cooks")</f>
        <v>Cooks</v>
      </c>
      <c r="I26" s="119" t="str">
        <f>IFERROR(__xludf.DUMMYFUNCTION("""COMPUTED_VALUE"""),"Porch Pirates")</f>
        <v>Porch Pirates</v>
      </c>
      <c r="J26" s="119" t="str">
        <f>IFERROR(__xludf.DUMMYFUNCTION("""COMPUTED_VALUE"""),"Void")</f>
        <v>Void</v>
      </c>
      <c r="K26" s="119" t="str">
        <f>IFERROR(__xludf.DUMMYFUNCTION("""COMPUTED_VALUE"""),"Olympic Knights")</f>
        <v>Olympic Knights</v>
      </c>
      <c r="L26" s="123"/>
      <c r="M26" s="119" t="str">
        <f>IFERROR(__xludf.DUMMYFUNCTION("""COMPUTED_VALUE"""),"Chromatic Chaos")</f>
        <v>Chromatic Chaos</v>
      </c>
      <c r="N26" s="119" t="str">
        <f>IFERROR(__xludf.DUMMYFUNCTION("""COMPUTED_VALUE"""),"Metal")</f>
        <v>Metal</v>
      </c>
      <c r="O26" s="119" t="str">
        <f>IFERROR(__xludf.DUMMYFUNCTION("""COMPUTED_VALUE"""),"Ryujin")</f>
        <v>Ryujin</v>
      </c>
      <c r="P26" s="119" t="str">
        <f>IFERROR(__xludf.DUMMYFUNCTION("""COMPUTED_VALUE"""),"Threshers")</f>
        <v>Threshers</v>
      </c>
      <c r="Q26" s="120"/>
      <c r="R26" s="119" t="str">
        <f>IFERROR(__xludf.DUMMYFUNCTION("""COMPUTED_VALUE"""),"Thunder Pups")</f>
        <v>Thunder Pups</v>
      </c>
      <c r="S26" s="119" t="str">
        <f>IFERROR(__xludf.DUMMYFUNCTION("""COMPUTED_VALUE"""),"Sirens")</f>
        <v>Sirens</v>
      </c>
      <c r="T26" s="119" t="str">
        <f>IFERROR(__xludf.DUMMYFUNCTION("""COMPUTED_VALUE"""),"Panda Bears")</f>
        <v>Panda Bears</v>
      </c>
      <c r="U26" s="119" t="str">
        <f>IFERROR(__xludf.DUMMYFUNCTION("""COMPUTED_VALUE"""),"Decuriones")</f>
        <v>Decuriones</v>
      </c>
      <c r="V26" s="59">
        <f>IFERROR(__xludf.DUMMYFUNCTION("""COMPUTED_VALUE"""),45964.0)</f>
        <v>45964</v>
      </c>
      <c r="W26" s="73"/>
      <c r="X26" s="93"/>
      <c r="Y26" s="93"/>
      <c r="Z26" s="93"/>
    </row>
    <row r="27">
      <c r="A27" s="73"/>
      <c r="B27" s="55" t="str">
        <f>IFERROR(__xludf.DUMMYFUNCTION("""COMPUTED_VALUE"""),"Match Day 16")</f>
        <v>Match Day 16</v>
      </c>
      <c r="C27" s="124" t="str">
        <f>IFERROR(__xludf.DUMMYFUNCTION("""COMPUTED_VALUE"""),"Wild-Card (9:45 PM ET) / Quarterfinals (10:30 PM ET)")</f>
        <v>Wild-Card (9:45 PM ET) / Quarterfinals (10:30 PM ET)</v>
      </c>
      <c r="D27" s="27"/>
      <c r="E27" s="27"/>
      <c r="F27" s="27"/>
      <c r="G27" s="27"/>
      <c r="H27" s="27"/>
      <c r="I27" s="27"/>
      <c r="J27" s="27"/>
      <c r="K27" s="90"/>
      <c r="L27" s="43"/>
      <c r="M27" s="124" t="str">
        <f>IFERROR(__xludf.DUMMYFUNCTION("""COMPUTED_VALUE"""),"Wild-Card (9:45 PM ET) / Quarterfinals (10:30 PM ET)")</f>
        <v>Wild-Card (9:45 PM ET) / Quarterfinals (10:30 PM ET)</v>
      </c>
      <c r="N27" s="27"/>
      <c r="O27" s="27"/>
      <c r="P27" s="27"/>
      <c r="Q27" s="27"/>
      <c r="R27" s="27"/>
      <c r="S27" s="27"/>
      <c r="T27" s="27"/>
      <c r="U27" s="90"/>
      <c r="V27" s="59">
        <f>IFERROR(__xludf.DUMMYFUNCTION("""COMPUTED_VALUE"""),45966.0)</f>
        <v>45966</v>
      </c>
      <c r="W27" s="73"/>
      <c r="X27" s="93"/>
      <c r="Y27" s="93"/>
      <c r="Z27" s="93"/>
    </row>
    <row r="28">
      <c r="A28" s="73"/>
      <c r="B28" s="55" t="str">
        <f>IFERROR(__xludf.DUMMYFUNCTION("""COMPUTED_VALUE"""),"Match Day 17")</f>
        <v>Match Day 17</v>
      </c>
      <c r="C28" s="124" t="str">
        <f>IFERROR(__xludf.DUMMYFUNCTION("""COMPUTED_VALUE"""),"Semifinals (10:00 PM ET)")</f>
        <v>Semifinals (10:00 PM ET)</v>
      </c>
      <c r="D28" s="27"/>
      <c r="E28" s="27"/>
      <c r="F28" s="27"/>
      <c r="G28" s="27"/>
      <c r="H28" s="27"/>
      <c r="I28" s="27"/>
      <c r="J28" s="27"/>
      <c r="K28" s="90"/>
      <c r="L28" s="73"/>
      <c r="M28" s="124" t="str">
        <f>IFERROR(__xludf.DUMMYFUNCTION("""COMPUTED_VALUE"""),"Semifinals (10:00 PM ET)")</f>
        <v>Semifinals (10:00 PM ET)</v>
      </c>
      <c r="N28" s="27"/>
      <c r="O28" s="27"/>
      <c r="P28" s="27"/>
      <c r="Q28" s="27"/>
      <c r="R28" s="27"/>
      <c r="S28" s="27"/>
      <c r="T28" s="27"/>
      <c r="U28" s="90"/>
      <c r="V28" s="59">
        <f>IFERROR(__xludf.DUMMYFUNCTION("""COMPUTED_VALUE"""),45971.0)</f>
        <v>45971</v>
      </c>
      <c r="W28" s="73"/>
      <c r="X28" s="93"/>
      <c r="Y28" s="93"/>
      <c r="Z28" s="93"/>
    </row>
    <row r="29">
      <c r="A29" s="73"/>
      <c r="B29" s="55" t="str">
        <f>IFERROR(__xludf.DUMMYFUNCTION("""COMPUTED_VALUE"""),"Match Day 18")</f>
        <v>Match Day 18</v>
      </c>
      <c r="C29" s="124" t="str">
        <f>IFERROR(__xludf.DUMMYFUNCTION("""COMPUTED_VALUE"""),"Finals (9:30 PM ET)")</f>
        <v>Finals (9:30 PM ET)</v>
      </c>
      <c r="D29" s="27"/>
      <c r="E29" s="27"/>
      <c r="F29" s="27"/>
      <c r="G29" s="27"/>
      <c r="H29" s="27"/>
      <c r="I29" s="27"/>
      <c r="J29" s="27"/>
      <c r="K29" s="90"/>
      <c r="L29" s="73"/>
      <c r="M29" s="124" t="str">
        <f>IFERROR(__xludf.DUMMYFUNCTION("""COMPUTED_VALUE"""),"Finals (9:30 PM ET)")</f>
        <v>Finals (9:30 PM ET)</v>
      </c>
      <c r="N29" s="27"/>
      <c r="O29" s="27"/>
      <c r="P29" s="27"/>
      <c r="Q29" s="27"/>
      <c r="R29" s="27"/>
      <c r="S29" s="27"/>
      <c r="T29" s="27"/>
      <c r="U29" s="90"/>
      <c r="V29" s="59">
        <f>IFERROR(__xludf.DUMMYFUNCTION("""COMPUTED_VALUE"""),45973.0)</f>
        <v>45973</v>
      </c>
      <c r="W29" s="73"/>
      <c r="X29" s="93"/>
      <c r="Y29" s="93"/>
      <c r="Z29" s="93"/>
    </row>
    <row r="30">
      <c r="A30" s="73"/>
      <c r="B30" s="73"/>
      <c r="C30" s="73"/>
      <c r="D30" s="73"/>
      <c r="E30" s="73"/>
      <c r="F30" s="73"/>
      <c r="G30" s="73"/>
      <c r="H30" s="73"/>
      <c r="I30" s="4"/>
      <c r="J30" s="4"/>
      <c r="K30" s="4"/>
      <c r="L30" s="4"/>
      <c r="M30" s="4"/>
      <c r="N30" s="4"/>
      <c r="O30" s="4"/>
      <c r="P30" s="73"/>
      <c r="Q30" s="73"/>
      <c r="R30" s="73"/>
      <c r="S30" s="73"/>
      <c r="T30" s="73"/>
      <c r="U30" s="73"/>
      <c r="V30" s="101"/>
      <c r="W30" s="73"/>
      <c r="X30" s="93"/>
      <c r="Y30" s="93"/>
      <c r="Z30" s="93"/>
    </row>
    <row r="31">
      <c r="A31" s="73"/>
      <c r="B31" s="48" t="str">
        <f>IFERROR(__xludf.DUMMYFUNCTION("""COMPUTED_VALUE"""),"Preseason")</f>
        <v>Preseason</v>
      </c>
      <c r="C31" s="73"/>
      <c r="D31" s="73"/>
      <c r="E31" s="73"/>
      <c r="F31" s="73"/>
      <c r="G31" s="73"/>
      <c r="H31" s="73"/>
      <c r="I31" s="149"/>
      <c r="J31" s="149"/>
      <c r="K31" s="149"/>
      <c r="L31" s="149"/>
      <c r="M31" s="149"/>
      <c r="N31" s="149"/>
      <c r="O31" s="149"/>
      <c r="P31" s="73"/>
      <c r="Q31" s="73"/>
      <c r="R31" s="73"/>
      <c r="S31" s="73"/>
      <c r="T31" s="73"/>
      <c r="U31" s="73"/>
      <c r="V31" s="48" t="str">
        <f>IFERROR(__xludf.DUMMYFUNCTION("""COMPUTED_VALUE"""),"Preseason")</f>
        <v>Preseason</v>
      </c>
      <c r="W31" s="73"/>
      <c r="X31" s="93"/>
      <c r="Y31" s="93"/>
      <c r="Z31" s="93"/>
    </row>
    <row r="32">
      <c r="A32" s="73"/>
      <c r="B32" s="96" t="str">
        <f>IFERROR(__xludf.DUMMYFUNCTION("""COMPUTED_VALUE"""),"In Division")</f>
        <v>In Division</v>
      </c>
      <c r="C32" s="73"/>
      <c r="D32" s="73"/>
      <c r="E32" s="73"/>
      <c r="F32" s="73"/>
      <c r="G32" s="73"/>
      <c r="H32" s="73"/>
      <c r="I32" s="125" t="str">
        <f>IFERROR(__xludf.DUMMYFUNCTION("""COMPUTED_VALUE"""),"Lunar Conference")</f>
        <v>Lunar Conference</v>
      </c>
      <c r="P32" s="73"/>
      <c r="Q32" s="73"/>
      <c r="R32" s="73"/>
      <c r="S32" s="73"/>
      <c r="T32" s="73"/>
      <c r="U32" s="73"/>
      <c r="V32" s="96" t="str">
        <f>IFERROR(__xludf.DUMMYFUNCTION("""COMPUTED_VALUE"""),"In Division")</f>
        <v>In Division</v>
      </c>
      <c r="W32" s="73"/>
      <c r="X32" s="93"/>
      <c r="Y32" s="93"/>
      <c r="Z32" s="93"/>
    </row>
    <row r="33" ht="15.75" customHeight="1">
      <c r="A33" s="73"/>
      <c r="B33" s="78" t="str">
        <f>IFERROR(__xludf.DUMMYFUNCTION("""COMPUTED_VALUE"""),"In Conference")</f>
        <v>In Conference</v>
      </c>
      <c r="C33" s="4"/>
      <c r="D33" s="4"/>
      <c r="E33" s="4"/>
      <c r="F33" s="4"/>
      <c r="G33" s="4"/>
      <c r="H33" s="4"/>
      <c r="P33" s="4"/>
      <c r="Q33" s="4"/>
      <c r="R33" s="4"/>
      <c r="S33" s="4"/>
      <c r="T33" s="4"/>
      <c r="U33" s="4"/>
      <c r="V33" s="78" t="str">
        <f>IFERROR(__xludf.DUMMYFUNCTION("""COMPUTED_VALUE"""),"In Conference")</f>
        <v>In Conference</v>
      </c>
      <c r="W33" s="73"/>
      <c r="X33" s="93"/>
      <c r="Y33" s="93"/>
      <c r="Z33" s="93"/>
    </row>
    <row r="34" ht="15.75" customHeight="1">
      <c r="A34" s="73"/>
      <c r="B34" s="97" t="str">
        <f>IFERROR(__xludf.DUMMYFUNCTION("""COMPUTED_VALUE"""),"Out of Conference")</f>
        <v>Out of Conference</v>
      </c>
      <c r="C34" s="98" t="str">
        <f>IFERROR(__xludf.DUMMYFUNCTION("""COMPUTED_VALUE"""),"Cloud Division")</f>
        <v>Cloud Division</v>
      </c>
      <c r="G34" s="43"/>
      <c r="H34" s="99" t="str">
        <f>IFERROR(__xludf.DUMMYFUNCTION("""COMPUTED_VALUE"""),"Ember Division")</f>
        <v>Ember Division</v>
      </c>
      <c r="L34" s="73"/>
      <c r="M34" s="100" t="str">
        <f>IFERROR(__xludf.DUMMYFUNCTION("""COMPUTED_VALUE"""),"Mountain Division")</f>
        <v>Mountain Division</v>
      </c>
      <c r="Q34" s="101"/>
      <c r="R34" s="102" t="str">
        <f>IFERROR(__xludf.DUMMYFUNCTION("""COMPUTED_VALUE"""),"Ocean Division")</f>
        <v>Ocean Division</v>
      </c>
      <c r="V34" s="97" t="str">
        <f>IFERROR(__xludf.DUMMYFUNCTION("""COMPUTED_VALUE"""),"Out of Conference")</f>
        <v>Out of Conference</v>
      </c>
      <c r="W34" s="73"/>
      <c r="X34" s="93"/>
      <c r="Y34" s="93"/>
      <c r="Z34" s="93"/>
    </row>
    <row r="35">
      <c r="A35" s="73"/>
      <c r="B35" s="80" t="str">
        <f>IFERROR(__xludf.DUMMYFUNCTION("""COMPUTED_VALUE"""),"Playoffs")</f>
        <v>Playoffs</v>
      </c>
      <c r="C35" s="103" t="str">
        <f>IFERROR(__xludf.DUMMYFUNCTION("""COMPUTED_VALUE"""),"Insider Traders")</f>
        <v>Insider Traders</v>
      </c>
      <c r="D35" s="103" t="str">
        <f>IFERROR(__xludf.DUMMYFUNCTION("""COMPUTED_VALUE"""),"Havarti Hustlers")</f>
        <v>Havarti Hustlers</v>
      </c>
      <c r="E35" s="103" t="str">
        <f>IFERROR(__xludf.DUMMYFUNCTION("""COMPUTED_VALUE"""),"Apple Associates")</f>
        <v>Apple Associates</v>
      </c>
      <c r="F35" s="103" t="str">
        <f>IFERROR(__xludf.DUMMYFUNCTION("""COMPUTED_VALUE"""),"Warthogs")</f>
        <v>Warthogs</v>
      </c>
      <c r="G35" s="73"/>
      <c r="H35" s="103" t="str">
        <f>IFERROR(__xludf.DUMMYFUNCTION("""COMPUTED_VALUE"""),"Gold Hoarders")</f>
        <v>Gold Hoarders</v>
      </c>
      <c r="I35" s="103" t="str">
        <f>IFERROR(__xludf.DUMMYFUNCTION("""COMPUTED_VALUE"""),"Glams")</f>
        <v>Glams</v>
      </c>
      <c r="J35" s="103" t="str">
        <f>IFERROR(__xludf.DUMMYFUNCTION("""COMPUTED_VALUE"""),"Blitzars")</f>
        <v>Blitzars</v>
      </c>
      <c r="K35" s="103" t="str">
        <f>IFERROR(__xludf.DUMMYFUNCTION("""COMPUTED_VALUE"""),"Jinyiwei")</f>
        <v>Jinyiwei</v>
      </c>
      <c r="L35" s="104"/>
      <c r="M35" s="103" t="str">
        <f>IFERROR(__xludf.DUMMYFUNCTION("""COMPUTED_VALUE"""),"Meat Lovers")</f>
        <v>Meat Lovers</v>
      </c>
      <c r="N35" s="103" t="str">
        <f>IFERROR(__xludf.DUMMYFUNCTION("""COMPUTED_VALUE"""),"Zombies")</f>
        <v>Zombies</v>
      </c>
      <c r="O35" s="103" t="str">
        <f>IFERROR(__xludf.DUMMYFUNCTION("""COMPUTED_VALUE"""),"Warbirds")</f>
        <v>Warbirds</v>
      </c>
      <c r="P35" s="103" t="str">
        <f>IFERROR(__xludf.DUMMYFUNCTION("""COMPUTED_VALUE"""),"Shade")</f>
        <v>Shade</v>
      </c>
      <c r="Q35" s="105"/>
      <c r="R35" s="103" t="str">
        <f>IFERROR(__xludf.DUMMYFUNCTION("""COMPUTED_VALUE"""),"Stingrays")</f>
        <v>Stingrays</v>
      </c>
      <c r="S35" s="103" t="str">
        <f>IFERROR(__xludf.DUMMYFUNCTION("""COMPUTED_VALUE"""),"Happy B-day Jess")</f>
        <v>Happy B-day Jess</v>
      </c>
      <c r="T35" s="103" t="str">
        <f>IFERROR(__xludf.DUMMYFUNCTION("""COMPUTED_VALUE"""),"Corals")</f>
        <v>Corals</v>
      </c>
      <c r="U35" s="81" t="str">
        <f>IFERROR(__xludf.DUMMYFUNCTION("""COMPUTED_VALUE"""),"Scribes")</f>
        <v>Scribes</v>
      </c>
      <c r="V35" s="80" t="str">
        <f>IFERROR(__xludf.DUMMYFUNCTION("""COMPUTED_VALUE"""),"Playoffs")</f>
        <v>Playoffs</v>
      </c>
      <c r="W35" s="73"/>
      <c r="X35" s="93"/>
      <c r="Y35" s="93"/>
      <c r="Z35" s="93"/>
    </row>
    <row r="36">
      <c r="A36" s="73"/>
      <c r="B36" s="55" t="str">
        <f>IFERROR(__xludf.DUMMYFUNCTION("""COMPUTED_VALUE"""),"Preseason 1")</f>
        <v>Preseason 1</v>
      </c>
      <c r="C36" s="82" t="str">
        <f>IFERROR(__xludf.DUMMYFUNCTION("""COMPUTED_VALUE"""),"Havarti Hustlers")</f>
        <v>Havarti Hustlers</v>
      </c>
      <c r="D36" s="83" t="str">
        <f>IFERROR(__xludf.DUMMYFUNCTION("""COMPUTED_VALUE"""),"Insider Traders")</f>
        <v>Insider Traders</v>
      </c>
      <c r="E36" s="83" t="str">
        <f>IFERROR(__xludf.DUMMYFUNCTION("""COMPUTED_VALUE"""),"Warthogs")</f>
        <v>Warthogs</v>
      </c>
      <c r="F36" s="83" t="str">
        <f>IFERROR(__xludf.DUMMYFUNCTION("""COMPUTED_VALUE"""),"Apple Associates")</f>
        <v>Apple Associates</v>
      </c>
      <c r="G36" s="107"/>
      <c r="H36" s="83" t="str">
        <f>IFERROR(__xludf.DUMMYFUNCTION("""COMPUTED_VALUE"""),"Glams")</f>
        <v>Glams</v>
      </c>
      <c r="I36" s="83" t="str">
        <f>IFERROR(__xludf.DUMMYFUNCTION("""COMPUTED_VALUE"""),"Gold Hoarders")</f>
        <v>Gold Hoarders</v>
      </c>
      <c r="J36" s="83" t="str">
        <f>IFERROR(__xludf.DUMMYFUNCTION("""COMPUTED_VALUE"""),"Jinyiwei")</f>
        <v>Jinyiwei</v>
      </c>
      <c r="K36" s="83" t="str">
        <f>IFERROR(__xludf.DUMMYFUNCTION("""COMPUTED_VALUE"""),"Blitzars")</f>
        <v>Blitzars</v>
      </c>
      <c r="L36" s="107"/>
      <c r="M36" s="83" t="str">
        <f>IFERROR(__xludf.DUMMYFUNCTION("""COMPUTED_VALUE"""),"Zombies")</f>
        <v>Zombies</v>
      </c>
      <c r="N36" s="83" t="str">
        <f>IFERROR(__xludf.DUMMYFUNCTION("""COMPUTED_VALUE"""),"Meat Lovers")</f>
        <v>Meat Lovers</v>
      </c>
      <c r="O36" s="83" t="str">
        <f>IFERROR(__xludf.DUMMYFUNCTION("""COMPUTED_VALUE"""),"Shade")</f>
        <v>Shade</v>
      </c>
      <c r="P36" s="83" t="str">
        <f>IFERROR(__xludf.DUMMYFUNCTION("""COMPUTED_VALUE"""),"Warbirds")</f>
        <v>Warbirds</v>
      </c>
      <c r="Q36" s="108"/>
      <c r="R36" s="83" t="str">
        <f>IFERROR(__xludf.DUMMYFUNCTION("""COMPUTED_VALUE"""),"Happy B-day Jess")</f>
        <v>Happy B-day Jess</v>
      </c>
      <c r="S36" s="83" t="str">
        <f>IFERROR(__xludf.DUMMYFUNCTION("""COMPUTED_VALUE"""),"Stingrays")</f>
        <v>Stingrays</v>
      </c>
      <c r="T36" s="83" t="str">
        <f>IFERROR(__xludf.DUMMYFUNCTION("""COMPUTED_VALUE"""),"Scribes")</f>
        <v>Scribes</v>
      </c>
      <c r="U36" s="83" t="str">
        <f>IFERROR(__xludf.DUMMYFUNCTION("""COMPUTED_VALUE"""),"Corals")</f>
        <v>Corals</v>
      </c>
      <c r="V36" s="109">
        <f>IFERROR(__xludf.DUMMYFUNCTION("""COMPUTED_VALUE"""),45896.0)</f>
        <v>45896</v>
      </c>
      <c r="W36" s="73"/>
      <c r="X36" s="93"/>
      <c r="Y36" s="93"/>
      <c r="Z36" s="93"/>
    </row>
    <row r="37">
      <c r="A37" s="73"/>
      <c r="B37" s="55" t="str">
        <f>IFERROR(__xludf.DUMMYFUNCTION("""COMPUTED_VALUE"""),"Preseason 2")</f>
        <v>Preseason 2</v>
      </c>
      <c r="C37" s="82" t="str">
        <f>IFERROR(__xludf.DUMMYFUNCTION("""COMPUTED_VALUE"""),"Corals")</f>
        <v>Corals</v>
      </c>
      <c r="D37" s="83" t="str">
        <f>IFERROR(__xludf.DUMMYFUNCTION("""COMPUTED_VALUE"""),"Scribes")</f>
        <v>Scribes</v>
      </c>
      <c r="E37" s="83" t="str">
        <f>IFERROR(__xludf.DUMMYFUNCTION("""COMPUTED_VALUE"""),"Stingrays")</f>
        <v>Stingrays</v>
      </c>
      <c r="F37" s="83" t="str">
        <f>IFERROR(__xludf.DUMMYFUNCTION("""COMPUTED_VALUE"""),"Happy B-day Jess")</f>
        <v>Happy B-day Jess</v>
      </c>
      <c r="G37" s="73"/>
      <c r="H37" s="82" t="str">
        <f>IFERROR(__xludf.DUMMYFUNCTION("""COMPUTED_VALUE"""),"Warbirds")</f>
        <v>Warbirds</v>
      </c>
      <c r="I37" s="83" t="str">
        <f>IFERROR(__xludf.DUMMYFUNCTION("""COMPUTED_VALUE"""),"Shade")</f>
        <v>Shade</v>
      </c>
      <c r="J37" s="83" t="str">
        <f>IFERROR(__xludf.DUMMYFUNCTION("""COMPUTED_VALUE"""),"Meat Lovers")</f>
        <v>Meat Lovers</v>
      </c>
      <c r="K37" s="83" t="str">
        <f>IFERROR(__xludf.DUMMYFUNCTION("""COMPUTED_VALUE"""),"Zombies")</f>
        <v>Zombies</v>
      </c>
      <c r="L37" s="73"/>
      <c r="M37" s="82" t="str">
        <f>IFERROR(__xludf.DUMMYFUNCTION("""COMPUTED_VALUE"""),"Blitzars")</f>
        <v>Blitzars</v>
      </c>
      <c r="N37" s="83" t="str">
        <f>IFERROR(__xludf.DUMMYFUNCTION("""COMPUTED_VALUE"""),"Jinyiwei")</f>
        <v>Jinyiwei</v>
      </c>
      <c r="O37" s="83" t="str">
        <f>IFERROR(__xludf.DUMMYFUNCTION("""COMPUTED_VALUE"""),"Gold Hoarders")</f>
        <v>Gold Hoarders</v>
      </c>
      <c r="P37" s="83" t="str">
        <f>IFERROR(__xludf.DUMMYFUNCTION("""COMPUTED_VALUE"""),"Glams")</f>
        <v>Glams</v>
      </c>
      <c r="Q37" s="101"/>
      <c r="R37" s="82" t="str">
        <f>IFERROR(__xludf.DUMMYFUNCTION("""COMPUTED_VALUE"""),"Apple Associates")</f>
        <v>Apple Associates</v>
      </c>
      <c r="S37" s="83" t="str">
        <f>IFERROR(__xludf.DUMMYFUNCTION("""COMPUTED_VALUE"""),"Warthogs")</f>
        <v>Warthogs</v>
      </c>
      <c r="T37" s="83" t="str">
        <f>IFERROR(__xludf.DUMMYFUNCTION("""COMPUTED_VALUE"""),"Insider Traders")</f>
        <v>Insider Traders</v>
      </c>
      <c r="U37" s="83" t="str">
        <f>IFERROR(__xludf.DUMMYFUNCTION("""COMPUTED_VALUE"""),"Havarti Hustlers")</f>
        <v>Havarti Hustlers</v>
      </c>
      <c r="V37" s="109">
        <f>IFERROR(__xludf.DUMMYFUNCTION("""COMPUTED_VALUE"""),45903.0)</f>
        <v>45903</v>
      </c>
      <c r="W37" s="73"/>
      <c r="X37" s="93"/>
      <c r="Y37" s="93"/>
      <c r="Z37" s="93"/>
    </row>
    <row r="38">
      <c r="A38" s="73"/>
      <c r="B38" s="55" t="str">
        <f>IFERROR(__xludf.DUMMYFUNCTION("""COMPUTED_VALUE"""),"Preseason 3")</f>
        <v>Preseason 3</v>
      </c>
      <c r="C38" s="82" t="str">
        <f>IFERROR(__xludf.DUMMYFUNCTION("""COMPUTED_VALUE"""),"Void")</f>
        <v>Void</v>
      </c>
      <c r="D38" s="83" t="str">
        <f>IFERROR(__xludf.DUMMYFUNCTION("""COMPUTED_VALUE"""),"Olympic Knights")</f>
        <v>Olympic Knights</v>
      </c>
      <c r="E38" s="83" t="str">
        <f>IFERROR(__xludf.DUMMYFUNCTION("""COMPUTED_VALUE"""),"Porch Pirates")</f>
        <v>Porch Pirates</v>
      </c>
      <c r="F38" s="83" t="str">
        <f>IFERROR(__xludf.DUMMYFUNCTION("""COMPUTED_VALUE"""),"Cooks")</f>
        <v>Cooks</v>
      </c>
      <c r="G38" s="73"/>
      <c r="H38" s="82" t="str">
        <f>IFERROR(__xludf.DUMMYFUNCTION("""COMPUTED_VALUE"""),"Manticore")</f>
        <v>Manticore</v>
      </c>
      <c r="I38" s="83" t="str">
        <f>IFERROR(__xludf.DUMMYFUNCTION("""COMPUTED_VALUE"""),"Toucans")</f>
        <v>Toucans</v>
      </c>
      <c r="J38" s="83" t="str">
        <f>IFERROR(__xludf.DUMMYFUNCTION("""COMPUTED_VALUE"""),"Glaciers")</f>
        <v>Glaciers</v>
      </c>
      <c r="K38" s="83" t="str">
        <f>IFERROR(__xludf.DUMMYFUNCTION("""COMPUTED_VALUE"""),"Spearmint")</f>
        <v>Spearmint</v>
      </c>
      <c r="L38" s="73"/>
      <c r="M38" s="82" t="str">
        <f>IFERROR(__xludf.DUMMYFUNCTION("""COMPUTED_VALUE"""),"Panda Bears")</f>
        <v>Panda Bears</v>
      </c>
      <c r="N38" s="83" t="str">
        <f>IFERROR(__xludf.DUMMYFUNCTION("""COMPUTED_VALUE"""),"Decuriones")</f>
        <v>Decuriones</v>
      </c>
      <c r="O38" s="83" t="str">
        <f>IFERROR(__xludf.DUMMYFUNCTION("""COMPUTED_VALUE"""),"Sirens")</f>
        <v>Sirens</v>
      </c>
      <c r="P38" s="83" t="str">
        <f>IFERROR(__xludf.DUMMYFUNCTION("""COMPUTED_VALUE"""),"Thunder Pups")</f>
        <v>Thunder Pups</v>
      </c>
      <c r="Q38" s="101"/>
      <c r="R38" s="82" t="str">
        <f>IFERROR(__xludf.DUMMYFUNCTION("""COMPUTED_VALUE"""),"Ryujin")</f>
        <v>Ryujin</v>
      </c>
      <c r="S38" s="83" t="str">
        <f>IFERROR(__xludf.DUMMYFUNCTION("""COMPUTED_VALUE"""),"Threshers")</f>
        <v>Threshers</v>
      </c>
      <c r="T38" s="83" t="str">
        <f>IFERROR(__xludf.DUMMYFUNCTION("""COMPUTED_VALUE"""),"Metal")</f>
        <v>Metal</v>
      </c>
      <c r="U38" s="83" t="str">
        <f>IFERROR(__xludf.DUMMYFUNCTION("""COMPUTED_VALUE"""),"Chromatic Chaos")</f>
        <v>Chromatic Chaos</v>
      </c>
      <c r="V38" s="109">
        <f>IFERROR(__xludf.DUMMYFUNCTION("""COMPUTED_VALUE"""),45908.0)</f>
        <v>45908</v>
      </c>
      <c r="W38" s="73"/>
      <c r="X38" s="93"/>
      <c r="Y38" s="93"/>
      <c r="Z38" s="93"/>
    </row>
    <row r="39">
      <c r="A39" s="73"/>
      <c r="B39" s="55" t="str">
        <f>IFERROR(__xludf.DUMMYFUNCTION("""COMPUTED_VALUE"""),"Match Day 1")</f>
        <v>Match Day 1</v>
      </c>
      <c r="C39" s="85" t="str">
        <f>IFERROR(__xludf.DUMMYFUNCTION("""COMPUTED_VALUE"""),"Glams")</f>
        <v>Glams</v>
      </c>
      <c r="D39" s="86" t="str">
        <f>IFERROR(__xludf.DUMMYFUNCTION("""COMPUTED_VALUE"""),"Gold Hoarders")</f>
        <v>Gold Hoarders</v>
      </c>
      <c r="E39" s="86" t="str">
        <f>IFERROR(__xludf.DUMMYFUNCTION("""COMPUTED_VALUE"""),"Jinyiwei")</f>
        <v>Jinyiwei</v>
      </c>
      <c r="F39" s="86" t="str">
        <f>IFERROR(__xludf.DUMMYFUNCTION("""COMPUTED_VALUE"""),"Blitzars")</f>
        <v>Blitzars</v>
      </c>
      <c r="G39" s="114"/>
      <c r="H39" s="86" t="str">
        <f>IFERROR(__xludf.DUMMYFUNCTION("""COMPUTED_VALUE"""),"Havarti Hustlers")</f>
        <v>Havarti Hustlers</v>
      </c>
      <c r="I39" s="86" t="str">
        <f>IFERROR(__xludf.DUMMYFUNCTION("""COMPUTED_VALUE"""),"Insider Traders")</f>
        <v>Insider Traders</v>
      </c>
      <c r="J39" s="86" t="str">
        <f>IFERROR(__xludf.DUMMYFUNCTION("""COMPUTED_VALUE"""),"Warthogs")</f>
        <v>Warthogs</v>
      </c>
      <c r="K39" s="86" t="str">
        <f>IFERROR(__xludf.DUMMYFUNCTION("""COMPUTED_VALUE"""),"Apple Associates")</f>
        <v>Apple Associates</v>
      </c>
      <c r="L39" s="114"/>
      <c r="M39" s="86" t="str">
        <f>IFERROR(__xludf.DUMMYFUNCTION("""COMPUTED_VALUE"""),"Happy B-day Jess")</f>
        <v>Happy B-day Jess</v>
      </c>
      <c r="N39" s="86" t="str">
        <f>IFERROR(__xludf.DUMMYFUNCTION("""COMPUTED_VALUE"""),"Stingrays")</f>
        <v>Stingrays</v>
      </c>
      <c r="O39" s="86" t="str">
        <f>IFERROR(__xludf.DUMMYFUNCTION("""COMPUTED_VALUE"""),"Scribes")</f>
        <v>Scribes</v>
      </c>
      <c r="P39" s="86" t="str">
        <f>IFERROR(__xludf.DUMMYFUNCTION("""COMPUTED_VALUE"""),"Corals")</f>
        <v>Corals</v>
      </c>
      <c r="Q39" s="115"/>
      <c r="R39" s="86" t="str">
        <f>IFERROR(__xludf.DUMMYFUNCTION("""COMPUTED_VALUE"""),"Zombies")</f>
        <v>Zombies</v>
      </c>
      <c r="S39" s="86" t="str">
        <f>IFERROR(__xludf.DUMMYFUNCTION("""COMPUTED_VALUE"""),"Meat Lovers")</f>
        <v>Meat Lovers</v>
      </c>
      <c r="T39" s="86" t="str">
        <f>IFERROR(__xludf.DUMMYFUNCTION("""COMPUTED_VALUE"""),"Shade")</f>
        <v>Shade</v>
      </c>
      <c r="U39" s="86" t="str">
        <f>IFERROR(__xludf.DUMMYFUNCTION("""COMPUTED_VALUE"""),"Warbirds")</f>
        <v>Warbirds</v>
      </c>
      <c r="V39" s="109">
        <f>IFERROR(__xludf.DUMMYFUNCTION("""COMPUTED_VALUE"""),45910.0)</f>
        <v>45910</v>
      </c>
      <c r="W39" s="73"/>
      <c r="X39" s="93"/>
      <c r="Y39" s="93"/>
      <c r="Z39" s="93"/>
    </row>
    <row r="40">
      <c r="A40" s="73"/>
      <c r="B40" s="55" t="str">
        <f>IFERROR(__xludf.DUMMYFUNCTION("""COMPUTED_VALUE"""),"Match Day 2")</f>
        <v>Match Day 2</v>
      </c>
      <c r="C40" s="87" t="str">
        <f>IFERROR(__xludf.DUMMYFUNCTION("""COMPUTED_VALUE"""),"Stingrays")</f>
        <v>Stingrays</v>
      </c>
      <c r="D40" s="88" t="str">
        <f>IFERROR(__xludf.DUMMYFUNCTION("""COMPUTED_VALUE"""),"Happy B-day Jess")</f>
        <v>Happy B-day Jess</v>
      </c>
      <c r="E40" s="88" t="str">
        <f>IFERROR(__xludf.DUMMYFUNCTION("""COMPUTED_VALUE"""),"Corals")</f>
        <v>Corals</v>
      </c>
      <c r="F40" s="88" t="str">
        <f>IFERROR(__xludf.DUMMYFUNCTION("""COMPUTED_VALUE"""),"Scribes")</f>
        <v>Scribes</v>
      </c>
      <c r="G40" s="107"/>
      <c r="H40" s="88" t="str">
        <f>IFERROR(__xludf.DUMMYFUNCTION("""COMPUTED_VALUE"""),"Meat Lovers")</f>
        <v>Meat Lovers</v>
      </c>
      <c r="I40" s="88" t="str">
        <f>IFERROR(__xludf.DUMMYFUNCTION("""COMPUTED_VALUE"""),"Zombies")</f>
        <v>Zombies</v>
      </c>
      <c r="J40" s="88" t="str">
        <f>IFERROR(__xludf.DUMMYFUNCTION("""COMPUTED_VALUE"""),"Warbirds")</f>
        <v>Warbirds</v>
      </c>
      <c r="K40" s="88" t="str">
        <f>IFERROR(__xludf.DUMMYFUNCTION("""COMPUTED_VALUE"""),"Shade")</f>
        <v>Shade</v>
      </c>
      <c r="L40" s="107"/>
      <c r="M40" s="88" t="str">
        <f>IFERROR(__xludf.DUMMYFUNCTION("""COMPUTED_VALUE"""),"Gold Hoarders")</f>
        <v>Gold Hoarders</v>
      </c>
      <c r="N40" s="88" t="str">
        <f>IFERROR(__xludf.DUMMYFUNCTION("""COMPUTED_VALUE"""),"Glams")</f>
        <v>Glams</v>
      </c>
      <c r="O40" s="88" t="str">
        <f>IFERROR(__xludf.DUMMYFUNCTION("""COMPUTED_VALUE"""),"Blitzars")</f>
        <v>Blitzars</v>
      </c>
      <c r="P40" s="88" t="str">
        <f>IFERROR(__xludf.DUMMYFUNCTION("""COMPUTED_VALUE"""),"Jinyiwei")</f>
        <v>Jinyiwei</v>
      </c>
      <c r="Q40" s="108"/>
      <c r="R40" s="88" t="str">
        <f>IFERROR(__xludf.DUMMYFUNCTION("""COMPUTED_VALUE"""),"Insider Traders")</f>
        <v>Insider Traders</v>
      </c>
      <c r="S40" s="88" t="str">
        <f>IFERROR(__xludf.DUMMYFUNCTION("""COMPUTED_VALUE"""),"Havarti Hustlers")</f>
        <v>Havarti Hustlers</v>
      </c>
      <c r="T40" s="88" t="str">
        <f>IFERROR(__xludf.DUMMYFUNCTION("""COMPUTED_VALUE"""),"Apple Associates")</f>
        <v>Apple Associates</v>
      </c>
      <c r="U40" s="88" t="str">
        <f>IFERROR(__xludf.DUMMYFUNCTION("""COMPUTED_VALUE"""),"Warthogs")</f>
        <v>Warthogs</v>
      </c>
      <c r="V40" s="109">
        <f>IFERROR(__xludf.DUMMYFUNCTION("""COMPUTED_VALUE"""),45915.0)</f>
        <v>45915</v>
      </c>
      <c r="W40" s="73"/>
      <c r="X40" s="93"/>
      <c r="Y40" s="93"/>
      <c r="Z40" s="93"/>
    </row>
    <row r="41">
      <c r="A41" s="73"/>
      <c r="B41" s="55" t="str">
        <f>IFERROR(__xludf.DUMMYFUNCTION("""COMPUTED_VALUE"""),"Match Day 3")</f>
        <v>Match Day 3</v>
      </c>
      <c r="C41" s="118" t="str">
        <f>IFERROR(__xludf.DUMMYFUNCTION("""COMPUTED_VALUE"""),"Apple Associates")</f>
        <v>Apple Associates</v>
      </c>
      <c r="D41" s="119" t="str">
        <f>IFERROR(__xludf.DUMMYFUNCTION("""COMPUTED_VALUE"""),"Warthogs")</f>
        <v>Warthogs</v>
      </c>
      <c r="E41" s="119" t="str">
        <f>IFERROR(__xludf.DUMMYFUNCTION("""COMPUTED_VALUE"""),"Insider Traders")</f>
        <v>Insider Traders</v>
      </c>
      <c r="F41" s="119" t="str">
        <f>IFERROR(__xludf.DUMMYFUNCTION("""COMPUTED_VALUE"""),"Havarti Hustlers")</f>
        <v>Havarti Hustlers</v>
      </c>
      <c r="G41" s="107"/>
      <c r="H41" s="119" t="str">
        <f>IFERROR(__xludf.DUMMYFUNCTION("""COMPUTED_VALUE"""),"Blitzars")</f>
        <v>Blitzars</v>
      </c>
      <c r="I41" s="119" t="str">
        <f>IFERROR(__xludf.DUMMYFUNCTION("""COMPUTED_VALUE"""),"Jinyiwei")</f>
        <v>Jinyiwei</v>
      </c>
      <c r="J41" s="119" t="str">
        <f>IFERROR(__xludf.DUMMYFUNCTION("""COMPUTED_VALUE"""),"Gold Hoarders")</f>
        <v>Gold Hoarders</v>
      </c>
      <c r="K41" s="119" t="str">
        <f>IFERROR(__xludf.DUMMYFUNCTION("""COMPUTED_VALUE"""),"Glams")</f>
        <v>Glams</v>
      </c>
      <c r="L41" s="107"/>
      <c r="M41" s="119" t="str">
        <f>IFERROR(__xludf.DUMMYFUNCTION("""COMPUTED_VALUE"""),"Warbirds")</f>
        <v>Warbirds</v>
      </c>
      <c r="N41" s="119" t="str">
        <f>IFERROR(__xludf.DUMMYFUNCTION("""COMPUTED_VALUE"""),"Shade")</f>
        <v>Shade</v>
      </c>
      <c r="O41" s="119" t="str">
        <f>IFERROR(__xludf.DUMMYFUNCTION("""COMPUTED_VALUE"""),"Meat Lovers")</f>
        <v>Meat Lovers</v>
      </c>
      <c r="P41" s="119" t="str">
        <f>IFERROR(__xludf.DUMMYFUNCTION("""COMPUTED_VALUE"""),"Zombies")</f>
        <v>Zombies</v>
      </c>
      <c r="Q41" s="120"/>
      <c r="R41" s="119" t="str">
        <f>IFERROR(__xludf.DUMMYFUNCTION("""COMPUTED_VALUE"""),"Corals")</f>
        <v>Corals</v>
      </c>
      <c r="S41" s="119" t="str">
        <f>IFERROR(__xludf.DUMMYFUNCTION("""COMPUTED_VALUE"""),"Scribes")</f>
        <v>Scribes</v>
      </c>
      <c r="T41" s="119" t="str">
        <f>IFERROR(__xludf.DUMMYFUNCTION("""COMPUTED_VALUE"""),"Stingrays")</f>
        <v>Stingrays</v>
      </c>
      <c r="U41" s="119" t="str">
        <f>IFERROR(__xludf.DUMMYFUNCTION("""COMPUTED_VALUE"""),"Happy B-day Jess")</f>
        <v>Happy B-day Jess</v>
      </c>
      <c r="V41" s="109">
        <f>IFERROR(__xludf.DUMMYFUNCTION("""COMPUTED_VALUE"""),45917.0)</f>
        <v>45917</v>
      </c>
      <c r="W41" s="73"/>
      <c r="X41" s="93"/>
      <c r="Y41" s="93"/>
      <c r="Z41" s="93"/>
    </row>
    <row r="42">
      <c r="A42" s="73"/>
      <c r="B42" s="55" t="str">
        <f>IFERROR(__xludf.DUMMYFUNCTION("""COMPUTED_VALUE"""),"Match Day 4")</f>
        <v>Match Day 4</v>
      </c>
      <c r="C42" s="118" t="str">
        <f>IFERROR(__xludf.DUMMYFUNCTION("""COMPUTED_VALUE"""),"Havarti Hustlers")</f>
        <v>Havarti Hustlers</v>
      </c>
      <c r="D42" s="119" t="str">
        <f>IFERROR(__xludf.DUMMYFUNCTION("""COMPUTED_VALUE"""),"Insider Traders")</f>
        <v>Insider Traders</v>
      </c>
      <c r="E42" s="119" t="str">
        <f>IFERROR(__xludf.DUMMYFUNCTION("""COMPUTED_VALUE"""),"Warthogs")</f>
        <v>Warthogs</v>
      </c>
      <c r="F42" s="119" t="str">
        <f>IFERROR(__xludf.DUMMYFUNCTION("""COMPUTED_VALUE"""),"Apple Associates")</f>
        <v>Apple Associates</v>
      </c>
      <c r="G42" s="107"/>
      <c r="H42" s="119" t="str">
        <f>IFERROR(__xludf.DUMMYFUNCTION("""COMPUTED_VALUE"""),"Glams")</f>
        <v>Glams</v>
      </c>
      <c r="I42" s="119" t="str">
        <f>IFERROR(__xludf.DUMMYFUNCTION("""COMPUTED_VALUE"""),"Gold Hoarders")</f>
        <v>Gold Hoarders</v>
      </c>
      <c r="J42" s="119" t="str">
        <f>IFERROR(__xludf.DUMMYFUNCTION("""COMPUTED_VALUE"""),"Jinyiwei")</f>
        <v>Jinyiwei</v>
      </c>
      <c r="K42" s="119" t="str">
        <f>IFERROR(__xludf.DUMMYFUNCTION("""COMPUTED_VALUE"""),"Blitzars")</f>
        <v>Blitzars</v>
      </c>
      <c r="L42" s="107"/>
      <c r="M42" s="119" t="str">
        <f>IFERROR(__xludf.DUMMYFUNCTION("""COMPUTED_VALUE"""),"Zombies")</f>
        <v>Zombies</v>
      </c>
      <c r="N42" s="119" t="str">
        <f>IFERROR(__xludf.DUMMYFUNCTION("""COMPUTED_VALUE"""),"Meat Lovers")</f>
        <v>Meat Lovers</v>
      </c>
      <c r="O42" s="119" t="str">
        <f>IFERROR(__xludf.DUMMYFUNCTION("""COMPUTED_VALUE"""),"Shade")</f>
        <v>Shade</v>
      </c>
      <c r="P42" s="119" t="str">
        <f>IFERROR(__xludf.DUMMYFUNCTION("""COMPUTED_VALUE"""),"Warbirds")</f>
        <v>Warbirds</v>
      </c>
      <c r="Q42" s="120"/>
      <c r="R42" s="119" t="str">
        <f>IFERROR(__xludf.DUMMYFUNCTION("""COMPUTED_VALUE"""),"Happy B-day Jess")</f>
        <v>Happy B-day Jess</v>
      </c>
      <c r="S42" s="119" t="str">
        <f>IFERROR(__xludf.DUMMYFUNCTION("""COMPUTED_VALUE"""),"Stingrays")</f>
        <v>Stingrays</v>
      </c>
      <c r="T42" s="119" t="str">
        <f>IFERROR(__xludf.DUMMYFUNCTION("""COMPUTED_VALUE"""),"Scribes")</f>
        <v>Scribes</v>
      </c>
      <c r="U42" s="119" t="str">
        <f>IFERROR(__xludf.DUMMYFUNCTION("""COMPUTED_VALUE"""),"Corals")</f>
        <v>Corals</v>
      </c>
      <c r="V42" s="109">
        <f>IFERROR(__xludf.DUMMYFUNCTION("""COMPUTED_VALUE"""),45922.0)</f>
        <v>45922</v>
      </c>
      <c r="W42" s="73"/>
      <c r="X42" s="93"/>
      <c r="Y42" s="93"/>
      <c r="Z42" s="93"/>
    </row>
    <row r="43">
      <c r="A43" s="73"/>
      <c r="B43" s="55" t="str">
        <f>IFERROR(__xludf.DUMMYFUNCTION("""COMPUTED_VALUE"""),"Match Day 5")</f>
        <v>Match Day 5</v>
      </c>
      <c r="C43" s="118" t="str">
        <f>IFERROR(__xludf.DUMMYFUNCTION("""COMPUTED_VALUE"""),"Warthogs")</f>
        <v>Warthogs</v>
      </c>
      <c r="D43" s="119" t="str">
        <f>IFERROR(__xludf.DUMMYFUNCTION("""COMPUTED_VALUE"""),"Apple Associates")</f>
        <v>Apple Associates</v>
      </c>
      <c r="E43" s="119" t="str">
        <f>IFERROR(__xludf.DUMMYFUNCTION("""COMPUTED_VALUE"""),"Havarti Hustlers")</f>
        <v>Havarti Hustlers</v>
      </c>
      <c r="F43" s="119" t="str">
        <f>IFERROR(__xludf.DUMMYFUNCTION("""COMPUTED_VALUE"""),"Insider Traders")</f>
        <v>Insider Traders</v>
      </c>
      <c r="G43" s="107"/>
      <c r="H43" s="119" t="str">
        <f>IFERROR(__xludf.DUMMYFUNCTION("""COMPUTED_VALUE"""),"Jinyiwei")</f>
        <v>Jinyiwei</v>
      </c>
      <c r="I43" s="119" t="str">
        <f>IFERROR(__xludf.DUMMYFUNCTION("""COMPUTED_VALUE"""),"Blitzars")</f>
        <v>Blitzars</v>
      </c>
      <c r="J43" s="119" t="str">
        <f>IFERROR(__xludf.DUMMYFUNCTION("""COMPUTED_VALUE"""),"Glams")</f>
        <v>Glams</v>
      </c>
      <c r="K43" s="119" t="str">
        <f>IFERROR(__xludf.DUMMYFUNCTION("""COMPUTED_VALUE"""),"Gold Hoarders")</f>
        <v>Gold Hoarders</v>
      </c>
      <c r="L43" s="107"/>
      <c r="M43" s="119" t="str">
        <f>IFERROR(__xludf.DUMMYFUNCTION("""COMPUTED_VALUE"""),"Shade")</f>
        <v>Shade</v>
      </c>
      <c r="N43" s="119" t="str">
        <f>IFERROR(__xludf.DUMMYFUNCTION("""COMPUTED_VALUE"""),"Warbirds")</f>
        <v>Warbirds</v>
      </c>
      <c r="O43" s="119" t="str">
        <f>IFERROR(__xludf.DUMMYFUNCTION("""COMPUTED_VALUE"""),"Zombies")</f>
        <v>Zombies</v>
      </c>
      <c r="P43" s="119" t="str">
        <f>IFERROR(__xludf.DUMMYFUNCTION("""COMPUTED_VALUE"""),"Meat Lovers")</f>
        <v>Meat Lovers</v>
      </c>
      <c r="Q43" s="120"/>
      <c r="R43" s="119" t="str">
        <f>IFERROR(__xludf.DUMMYFUNCTION("""COMPUTED_VALUE"""),"Scribes")</f>
        <v>Scribes</v>
      </c>
      <c r="S43" s="119" t="str">
        <f>IFERROR(__xludf.DUMMYFUNCTION("""COMPUTED_VALUE"""),"Corals")</f>
        <v>Corals</v>
      </c>
      <c r="T43" s="119" t="str">
        <f>IFERROR(__xludf.DUMMYFUNCTION("""COMPUTED_VALUE"""),"Happy B-day Jess")</f>
        <v>Happy B-day Jess</v>
      </c>
      <c r="U43" s="119" t="str">
        <f>IFERROR(__xludf.DUMMYFUNCTION("""COMPUTED_VALUE"""),"Stingrays")</f>
        <v>Stingrays</v>
      </c>
      <c r="V43" s="59">
        <f>IFERROR(__xludf.DUMMYFUNCTION("""COMPUTED_VALUE"""),45924.0)</f>
        <v>45924</v>
      </c>
      <c r="W43" s="73"/>
      <c r="X43" s="93"/>
      <c r="Y43" s="93"/>
      <c r="Z43" s="93"/>
    </row>
    <row r="44">
      <c r="A44" s="73"/>
      <c r="B44" s="55" t="str">
        <f>IFERROR(__xludf.DUMMYFUNCTION("""COMPUTED_VALUE"""),"Match Day 6")</f>
        <v>Match Day 6</v>
      </c>
      <c r="C44" s="121" t="str">
        <f>IFERROR(__xludf.DUMMYFUNCTION("""COMPUTED_VALUE"""),"Toucans")</f>
        <v>Toucans</v>
      </c>
      <c r="D44" s="122" t="str">
        <f>IFERROR(__xludf.DUMMYFUNCTION("""COMPUTED_VALUE"""),"Manticore")</f>
        <v>Manticore</v>
      </c>
      <c r="E44" s="122" t="str">
        <f>IFERROR(__xludf.DUMMYFUNCTION("""COMPUTED_VALUE"""),"Spearmint")</f>
        <v>Spearmint</v>
      </c>
      <c r="F44" s="122" t="str">
        <f>IFERROR(__xludf.DUMMYFUNCTION("""COMPUTED_VALUE"""),"Glaciers")</f>
        <v>Glaciers</v>
      </c>
      <c r="G44" s="107"/>
      <c r="H44" s="122" t="str">
        <f>IFERROR(__xludf.DUMMYFUNCTION("""COMPUTED_VALUE"""),"Olympic Knights")</f>
        <v>Olympic Knights</v>
      </c>
      <c r="I44" s="122" t="str">
        <f>IFERROR(__xludf.DUMMYFUNCTION("""COMPUTED_VALUE"""),"Void")</f>
        <v>Void</v>
      </c>
      <c r="J44" s="122" t="str">
        <f>IFERROR(__xludf.DUMMYFUNCTION("""COMPUTED_VALUE"""),"Cooks")</f>
        <v>Cooks</v>
      </c>
      <c r="K44" s="122" t="str">
        <f>IFERROR(__xludf.DUMMYFUNCTION("""COMPUTED_VALUE"""),"Porch Pirates")</f>
        <v>Porch Pirates</v>
      </c>
      <c r="L44" s="107"/>
      <c r="M44" s="122" t="str">
        <f>IFERROR(__xludf.DUMMYFUNCTION("""COMPUTED_VALUE"""),"Threshers")</f>
        <v>Threshers</v>
      </c>
      <c r="N44" s="122" t="str">
        <f>IFERROR(__xludf.DUMMYFUNCTION("""COMPUTED_VALUE"""),"Ryujin")</f>
        <v>Ryujin</v>
      </c>
      <c r="O44" s="122" t="str">
        <f>IFERROR(__xludf.DUMMYFUNCTION("""COMPUTED_VALUE"""),"Chromatic Chaos")</f>
        <v>Chromatic Chaos</v>
      </c>
      <c r="P44" s="122" t="str">
        <f>IFERROR(__xludf.DUMMYFUNCTION("""COMPUTED_VALUE"""),"Metal")</f>
        <v>Metal</v>
      </c>
      <c r="Q44" s="120"/>
      <c r="R44" s="122" t="str">
        <f>IFERROR(__xludf.DUMMYFUNCTION("""COMPUTED_VALUE"""),"Decuriones")</f>
        <v>Decuriones</v>
      </c>
      <c r="S44" s="122" t="str">
        <f>IFERROR(__xludf.DUMMYFUNCTION("""COMPUTED_VALUE"""),"Panda Bears")</f>
        <v>Panda Bears</v>
      </c>
      <c r="T44" s="122" t="str">
        <f>IFERROR(__xludf.DUMMYFUNCTION("""COMPUTED_VALUE"""),"Thunder Pups")</f>
        <v>Thunder Pups</v>
      </c>
      <c r="U44" s="122" t="str">
        <f>IFERROR(__xludf.DUMMYFUNCTION("""COMPUTED_VALUE"""),"Sirens")</f>
        <v>Sirens</v>
      </c>
      <c r="V44" s="59">
        <f>IFERROR(__xludf.DUMMYFUNCTION("""COMPUTED_VALUE"""),45929.0)</f>
        <v>45929</v>
      </c>
      <c r="W44" s="73"/>
      <c r="X44" s="93"/>
      <c r="Y44" s="93"/>
      <c r="Z44" s="93"/>
    </row>
    <row r="45">
      <c r="A45" s="73"/>
      <c r="B45" s="55" t="str">
        <f>IFERROR(__xludf.DUMMYFUNCTION("""COMPUTED_VALUE"""),"Match Day 7")</f>
        <v>Match Day 7</v>
      </c>
      <c r="C45" s="121" t="str">
        <f>IFERROR(__xludf.DUMMYFUNCTION("""COMPUTED_VALUE"""),"Manticore")</f>
        <v>Manticore</v>
      </c>
      <c r="D45" s="122" t="str">
        <f>IFERROR(__xludf.DUMMYFUNCTION("""COMPUTED_VALUE"""),"Toucans")</f>
        <v>Toucans</v>
      </c>
      <c r="E45" s="122" t="str">
        <f>IFERROR(__xludf.DUMMYFUNCTION("""COMPUTED_VALUE"""),"Glaciers")</f>
        <v>Glaciers</v>
      </c>
      <c r="F45" s="122" t="str">
        <f>IFERROR(__xludf.DUMMYFUNCTION("""COMPUTED_VALUE"""),"Spearmint")</f>
        <v>Spearmint</v>
      </c>
      <c r="G45" s="107"/>
      <c r="H45" s="122" t="str">
        <f>IFERROR(__xludf.DUMMYFUNCTION("""COMPUTED_VALUE"""),"Void")</f>
        <v>Void</v>
      </c>
      <c r="I45" s="122" t="str">
        <f>IFERROR(__xludf.DUMMYFUNCTION("""COMPUTED_VALUE"""),"Olympic Knights")</f>
        <v>Olympic Knights</v>
      </c>
      <c r="J45" s="122" t="str">
        <f>IFERROR(__xludf.DUMMYFUNCTION("""COMPUTED_VALUE"""),"Porch Pirates")</f>
        <v>Porch Pirates</v>
      </c>
      <c r="K45" s="122" t="str">
        <f>IFERROR(__xludf.DUMMYFUNCTION("""COMPUTED_VALUE"""),"Cooks")</f>
        <v>Cooks</v>
      </c>
      <c r="L45" s="107"/>
      <c r="M45" s="122" t="str">
        <f>IFERROR(__xludf.DUMMYFUNCTION("""COMPUTED_VALUE"""),"Ryujin")</f>
        <v>Ryujin</v>
      </c>
      <c r="N45" s="122" t="str">
        <f>IFERROR(__xludf.DUMMYFUNCTION("""COMPUTED_VALUE"""),"Threshers")</f>
        <v>Threshers</v>
      </c>
      <c r="O45" s="122" t="str">
        <f>IFERROR(__xludf.DUMMYFUNCTION("""COMPUTED_VALUE"""),"Metal")</f>
        <v>Metal</v>
      </c>
      <c r="P45" s="122" t="str">
        <f>IFERROR(__xludf.DUMMYFUNCTION("""COMPUTED_VALUE"""),"Chromatic Chaos")</f>
        <v>Chromatic Chaos</v>
      </c>
      <c r="Q45" s="120"/>
      <c r="R45" s="122" t="str">
        <f>IFERROR(__xludf.DUMMYFUNCTION("""COMPUTED_VALUE"""),"Panda Bears")</f>
        <v>Panda Bears</v>
      </c>
      <c r="S45" s="122" t="str">
        <f>IFERROR(__xludf.DUMMYFUNCTION("""COMPUTED_VALUE"""),"Decuriones")</f>
        <v>Decuriones</v>
      </c>
      <c r="T45" s="122" t="str">
        <f>IFERROR(__xludf.DUMMYFUNCTION("""COMPUTED_VALUE"""),"Sirens")</f>
        <v>Sirens</v>
      </c>
      <c r="U45" s="122" t="str">
        <f>IFERROR(__xludf.DUMMYFUNCTION("""COMPUTED_VALUE"""),"Thunder Pups")</f>
        <v>Thunder Pups</v>
      </c>
      <c r="V45" s="59">
        <f>IFERROR(__xludf.DUMMYFUNCTION("""COMPUTED_VALUE"""),45931.0)</f>
        <v>45931</v>
      </c>
      <c r="W45" s="73"/>
      <c r="X45" s="93"/>
      <c r="Y45" s="93"/>
      <c r="Z45" s="93"/>
    </row>
    <row r="46">
      <c r="A46" s="73"/>
      <c r="B46" s="55" t="str">
        <f>IFERROR(__xludf.DUMMYFUNCTION("""COMPUTED_VALUE"""),"Match Day 8")</f>
        <v>Match Day 8</v>
      </c>
      <c r="C46" s="121" t="str">
        <f>IFERROR(__xludf.DUMMYFUNCTION("""COMPUTED_VALUE"""),"Glaciers")</f>
        <v>Glaciers</v>
      </c>
      <c r="D46" s="122" t="str">
        <f>IFERROR(__xludf.DUMMYFUNCTION("""COMPUTED_VALUE"""),"Spearmint")</f>
        <v>Spearmint</v>
      </c>
      <c r="E46" s="122" t="str">
        <f>IFERROR(__xludf.DUMMYFUNCTION("""COMPUTED_VALUE"""),"Manticore")</f>
        <v>Manticore</v>
      </c>
      <c r="F46" s="122" t="str">
        <f>IFERROR(__xludf.DUMMYFUNCTION("""COMPUTED_VALUE"""),"Toucans")</f>
        <v>Toucans</v>
      </c>
      <c r="G46" s="107"/>
      <c r="H46" s="122" t="str">
        <f>IFERROR(__xludf.DUMMYFUNCTION("""COMPUTED_VALUE"""),"Porch Pirates")</f>
        <v>Porch Pirates</v>
      </c>
      <c r="I46" s="122" t="str">
        <f>IFERROR(__xludf.DUMMYFUNCTION("""COMPUTED_VALUE"""),"Cooks")</f>
        <v>Cooks</v>
      </c>
      <c r="J46" s="122" t="str">
        <f>IFERROR(__xludf.DUMMYFUNCTION("""COMPUTED_VALUE"""),"Void")</f>
        <v>Void</v>
      </c>
      <c r="K46" s="122" t="str">
        <f>IFERROR(__xludf.DUMMYFUNCTION("""COMPUTED_VALUE"""),"Olympic Knights")</f>
        <v>Olympic Knights</v>
      </c>
      <c r="L46" s="107"/>
      <c r="M46" s="122" t="str">
        <f>IFERROR(__xludf.DUMMYFUNCTION("""COMPUTED_VALUE"""),"Metal")</f>
        <v>Metal</v>
      </c>
      <c r="N46" s="122" t="str">
        <f>IFERROR(__xludf.DUMMYFUNCTION("""COMPUTED_VALUE"""),"Chromatic Chaos")</f>
        <v>Chromatic Chaos</v>
      </c>
      <c r="O46" s="122" t="str">
        <f>IFERROR(__xludf.DUMMYFUNCTION("""COMPUTED_VALUE"""),"Ryujin")</f>
        <v>Ryujin</v>
      </c>
      <c r="P46" s="122" t="str">
        <f>IFERROR(__xludf.DUMMYFUNCTION("""COMPUTED_VALUE"""),"Threshers")</f>
        <v>Threshers</v>
      </c>
      <c r="Q46" s="120"/>
      <c r="R46" s="122" t="str">
        <f>IFERROR(__xludf.DUMMYFUNCTION("""COMPUTED_VALUE"""),"Sirens")</f>
        <v>Sirens</v>
      </c>
      <c r="S46" s="122" t="str">
        <f>IFERROR(__xludf.DUMMYFUNCTION("""COMPUTED_VALUE"""),"Thunder Pups")</f>
        <v>Thunder Pups</v>
      </c>
      <c r="T46" s="122" t="str">
        <f>IFERROR(__xludf.DUMMYFUNCTION("""COMPUTED_VALUE"""),"Panda Bears")</f>
        <v>Panda Bears</v>
      </c>
      <c r="U46" s="122" t="str">
        <f>IFERROR(__xludf.DUMMYFUNCTION("""COMPUTED_VALUE"""),"Decuriones")</f>
        <v>Decuriones</v>
      </c>
      <c r="V46" s="59">
        <f>IFERROR(__xludf.DUMMYFUNCTION("""COMPUTED_VALUE"""),45936.0)</f>
        <v>45936</v>
      </c>
      <c r="W46" s="73"/>
      <c r="X46" s="93"/>
      <c r="Y46" s="93"/>
      <c r="Z46" s="93"/>
    </row>
    <row r="47">
      <c r="A47" s="73"/>
      <c r="B47" s="67" t="str">
        <f>IFERROR(__xludf.DUMMYFUNCTION("""COMPUTED_VALUE"""),"Match Day 9")</f>
        <v>Match Day 9</v>
      </c>
      <c r="C47" s="87" t="str">
        <f>IFERROR(__xludf.DUMMYFUNCTION("""COMPUTED_VALUE"""),"Meat Lovers")</f>
        <v>Meat Lovers</v>
      </c>
      <c r="D47" s="88" t="str">
        <f>IFERROR(__xludf.DUMMYFUNCTION("""COMPUTED_VALUE"""),"Zombies")</f>
        <v>Zombies</v>
      </c>
      <c r="E47" s="88" t="str">
        <f>IFERROR(__xludf.DUMMYFUNCTION("""COMPUTED_VALUE"""),"Warbirds")</f>
        <v>Warbirds</v>
      </c>
      <c r="F47" s="88" t="str">
        <f>IFERROR(__xludf.DUMMYFUNCTION("""COMPUTED_VALUE"""),"Shade")</f>
        <v>Shade</v>
      </c>
      <c r="G47" s="107"/>
      <c r="H47" s="88" t="str">
        <f>IFERROR(__xludf.DUMMYFUNCTION("""COMPUTED_VALUE"""),"Stingrays")</f>
        <v>Stingrays</v>
      </c>
      <c r="I47" s="88" t="str">
        <f>IFERROR(__xludf.DUMMYFUNCTION("""COMPUTED_VALUE"""),"Happy B-day Jess")</f>
        <v>Happy B-day Jess</v>
      </c>
      <c r="J47" s="88" t="str">
        <f>IFERROR(__xludf.DUMMYFUNCTION("""COMPUTED_VALUE"""),"Corals")</f>
        <v>Corals</v>
      </c>
      <c r="K47" s="88" t="str">
        <f>IFERROR(__xludf.DUMMYFUNCTION("""COMPUTED_VALUE"""),"Scribes")</f>
        <v>Scribes</v>
      </c>
      <c r="L47" s="107"/>
      <c r="M47" s="88" t="str">
        <f>IFERROR(__xludf.DUMMYFUNCTION("""COMPUTED_VALUE"""),"Insider Traders")</f>
        <v>Insider Traders</v>
      </c>
      <c r="N47" s="88" t="str">
        <f>IFERROR(__xludf.DUMMYFUNCTION("""COMPUTED_VALUE"""),"Havarti Hustlers")</f>
        <v>Havarti Hustlers</v>
      </c>
      <c r="O47" s="88" t="str">
        <f>IFERROR(__xludf.DUMMYFUNCTION("""COMPUTED_VALUE"""),"Apple Associates")</f>
        <v>Apple Associates</v>
      </c>
      <c r="P47" s="88" t="str">
        <f>IFERROR(__xludf.DUMMYFUNCTION("""COMPUTED_VALUE"""),"Warthogs")</f>
        <v>Warthogs</v>
      </c>
      <c r="Q47" s="120"/>
      <c r="R47" s="88" t="str">
        <f>IFERROR(__xludf.DUMMYFUNCTION("""COMPUTED_VALUE"""),"Gold Hoarders")</f>
        <v>Gold Hoarders</v>
      </c>
      <c r="S47" s="88" t="str">
        <f>IFERROR(__xludf.DUMMYFUNCTION("""COMPUTED_VALUE"""),"Glams")</f>
        <v>Glams</v>
      </c>
      <c r="T47" s="88" t="str">
        <f>IFERROR(__xludf.DUMMYFUNCTION("""COMPUTED_VALUE"""),"Blitzars")</f>
        <v>Blitzars</v>
      </c>
      <c r="U47" s="88" t="str">
        <f>IFERROR(__xludf.DUMMYFUNCTION("""COMPUTED_VALUE"""),"Jinyiwei")</f>
        <v>Jinyiwei</v>
      </c>
      <c r="V47" s="59">
        <f>IFERROR(__xludf.DUMMYFUNCTION("""COMPUTED_VALUE"""),45938.0)</f>
        <v>45938</v>
      </c>
      <c r="W47" s="73"/>
      <c r="X47" s="93"/>
      <c r="Y47" s="93"/>
      <c r="Z47" s="93"/>
    </row>
    <row r="48">
      <c r="A48" s="73"/>
      <c r="B48" s="55" t="str">
        <f>IFERROR(__xludf.DUMMYFUNCTION("""COMPUTED_VALUE"""),"Match Day 10")</f>
        <v>Match Day 10</v>
      </c>
      <c r="C48" s="87" t="str">
        <f>IFERROR(__xludf.DUMMYFUNCTION("""COMPUTED_VALUE"""),"Zombies")</f>
        <v>Zombies</v>
      </c>
      <c r="D48" s="88" t="str">
        <f>IFERROR(__xludf.DUMMYFUNCTION("""COMPUTED_VALUE"""),"Meat Lovers")</f>
        <v>Meat Lovers</v>
      </c>
      <c r="E48" s="88" t="str">
        <f>IFERROR(__xludf.DUMMYFUNCTION("""COMPUTED_VALUE"""),"Shade")</f>
        <v>Shade</v>
      </c>
      <c r="F48" s="88" t="str">
        <f>IFERROR(__xludf.DUMMYFUNCTION("""COMPUTED_VALUE"""),"Warbirds")</f>
        <v>Warbirds</v>
      </c>
      <c r="G48" s="107"/>
      <c r="H48" s="88" t="str">
        <f>IFERROR(__xludf.DUMMYFUNCTION("""COMPUTED_VALUE"""),"Happy B-day Jess")</f>
        <v>Happy B-day Jess</v>
      </c>
      <c r="I48" s="88" t="str">
        <f>IFERROR(__xludf.DUMMYFUNCTION("""COMPUTED_VALUE"""),"Stingrays")</f>
        <v>Stingrays</v>
      </c>
      <c r="J48" s="88" t="str">
        <f>IFERROR(__xludf.DUMMYFUNCTION("""COMPUTED_VALUE"""),"Scribes")</f>
        <v>Scribes</v>
      </c>
      <c r="K48" s="88" t="str">
        <f>IFERROR(__xludf.DUMMYFUNCTION("""COMPUTED_VALUE"""),"Corals")</f>
        <v>Corals</v>
      </c>
      <c r="L48" s="107"/>
      <c r="M48" s="88" t="str">
        <f>IFERROR(__xludf.DUMMYFUNCTION("""COMPUTED_VALUE"""),"Havarti Hustlers")</f>
        <v>Havarti Hustlers</v>
      </c>
      <c r="N48" s="88" t="str">
        <f>IFERROR(__xludf.DUMMYFUNCTION("""COMPUTED_VALUE"""),"Insider Traders")</f>
        <v>Insider Traders</v>
      </c>
      <c r="O48" s="88" t="str">
        <f>IFERROR(__xludf.DUMMYFUNCTION("""COMPUTED_VALUE"""),"Warthogs")</f>
        <v>Warthogs</v>
      </c>
      <c r="P48" s="88" t="str">
        <f>IFERROR(__xludf.DUMMYFUNCTION("""COMPUTED_VALUE"""),"Apple Associates")</f>
        <v>Apple Associates</v>
      </c>
      <c r="Q48" s="120"/>
      <c r="R48" s="88" t="str">
        <f>IFERROR(__xludf.DUMMYFUNCTION("""COMPUTED_VALUE"""),"Glams")</f>
        <v>Glams</v>
      </c>
      <c r="S48" s="88" t="str">
        <f>IFERROR(__xludf.DUMMYFUNCTION("""COMPUTED_VALUE"""),"Gold Hoarders")</f>
        <v>Gold Hoarders</v>
      </c>
      <c r="T48" s="88" t="str">
        <f>IFERROR(__xludf.DUMMYFUNCTION("""COMPUTED_VALUE"""),"Jinyiwei")</f>
        <v>Jinyiwei</v>
      </c>
      <c r="U48" s="88" t="str">
        <f>IFERROR(__xludf.DUMMYFUNCTION("""COMPUTED_VALUE"""),"Blitzars")</f>
        <v>Blitzars</v>
      </c>
      <c r="V48" s="59">
        <f>IFERROR(__xludf.DUMMYFUNCTION("""COMPUTED_VALUE"""),45945.0)</f>
        <v>45945</v>
      </c>
      <c r="W48" s="73"/>
      <c r="X48" s="93"/>
      <c r="Y48" s="93"/>
      <c r="Z48" s="93"/>
    </row>
    <row r="49">
      <c r="A49" s="73"/>
      <c r="B49" s="55" t="str">
        <f>IFERROR(__xludf.DUMMYFUNCTION("""COMPUTED_VALUE"""),"Match Day 11")</f>
        <v>Match Day 11</v>
      </c>
      <c r="C49" s="87" t="str">
        <f>IFERROR(__xludf.DUMMYFUNCTION("""COMPUTED_VALUE"""),"Warbirds")</f>
        <v>Warbirds</v>
      </c>
      <c r="D49" s="88" t="str">
        <f>IFERROR(__xludf.DUMMYFUNCTION("""COMPUTED_VALUE"""),"Shade")</f>
        <v>Shade</v>
      </c>
      <c r="E49" s="88" t="str">
        <f>IFERROR(__xludf.DUMMYFUNCTION("""COMPUTED_VALUE"""),"Meat Lovers")</f>
        <v>Meat Lovers</v>
      </c>
      <c r="F49" s="88" t="str">
        <f>IFERROR(__xludf.DUMMYFUNCTION("""COMPUTED_VALUE"""),"Zombies")</f>
        <v>Zombies</v>
      </c>
      <c r="G49" s="107"/>
      <c r="H49" s="88" t="str">
        <f>IFERROR(__xludf.DUMMYFUNCTION("""COMPUTED_VALUE"""),"Corals")</f>
        <v>Corals</v>
      </c>
      <c r="I49" s="88" t="str">
        <f>IFERROR(__xludf.DUMMYFUNCTION("""COMPUTED_VALUE"""),"Scribes")</f>
        <v>Scribes</v>
      </c>
      <c r="J49" s="88" t="str">
        <f>IFERROR(__xludf.DUMMYFUNCTION("""COMPUTED_VALUE"""),"Stingrays")</f>
        <v>Stingrays</v>
      </c>
      <c r="K49" s="88" t="str">
        <f>IFERROR(__xludf.DUMMYFUNCTION("""COMPUTED_VALUE"""),"Happy B-day Jess")</f>
        <v>Happy B-day Jess</v>
      </c>
      <c r="L49" s="107"/>
      <c r="M49" s="88" t="str">
        <f>IFERROR(__xludf.DUMMYFUNCTION("""COMPUTED_VALUE"""),"Apple Associates")</f>
        <v>Apple Associates</v>
      </c>
      <c r="N49" s="88" t="str">
        <f>IFERROR(__xludf.DUMMYFUNCTION("""COMPUTED_VALUE"""),"Warthogs")</f>
        <v>Warthogs</v>
      </c>
      <c r="O49" s="88" t="str">
        <f>IFERROR(__xludf.DUMMYFUNCTION("""COMPUTED_VALUE"""),"Insider Traders")</f>
        <v>Insider Traders</v>
      </c>
      <c r="P49" s="88" t="str">
        <f>IFERROR(__xludf.DUMMYFUNCTION("""COMPUTED_VALUE"""),"Havarti Hustlers")</f>
        <v>Havarti Hustlers</v>
      </c>
      <c r="Q49" s="120"/>
      <c r="R49" s="88" t="str">
        <f>IFERROR(__xludf.DUMMYFUNCTION("""COMPUTED_VALUE"""),"Blitzars")</f>
        <v>Blitzars</v>
      </c>
      <c r="S49" s="88" t="str">
        <f>IFERROR(__xludf.DUMMYFUNCTION("""COMPUTED_VALUE"""),"Jinyiwei")</f>
        <v>Jinyiwei</v>
      </c>
      <c r="T49" s="88" t="str">
        <f>IFERROR(__xludf.DUMMYFUNCTION("""COMPUTED_VALUE"""),"Gold Hoarders")</f>
        <v>Gold Hoarders</v>
      </c>
      <c r="U49" s="88" t="str">
        <f>IFERROR(__xludf.DUMMYFUNCTION("""COMPUTED_VALUE"""),"Glams")</f>
        <v>Glams</v>
      </c>
      <c r="V49" s="59">
        <f>IFERROR(__xludf.DUMMYFUNCTION("""COMPUTED_VALUE"""),45950.0)</f>
        <v>45950</v>
      </c>
      <c r="W49" s="73"/>
      <c r="X49" s="93"/>
      <c r="Y49" s="93"/>
      <c r="Z49" s="93"/>
    </row>
    <row r="50">
      <c r="A50" s="73"/>
      <c r="B50" s="68" t="str">
        <f>IFERROR(__xludf.DUMMYFUNCTION("""COMPUTED_VALUE"""),"Match Day 12")</f>
        <v>Match Day 12</v>
      </c>
      <c r="C50" s="87" t="str">
        <f>IFERROR(__xludf.DUMMYFUNCTION("""COMPUTED_VALUE"""),"Shade")</f>
        <v>Shade</v>
      </c>
      <c r="D50" s="88" t="str">
        <f>IFERROR(__xludf.DUMMYFUNCTION("""COMPUTED_VALUE"""),"Warbirds")</f>
        <v>Warbirds</v>
      </c>
      <c r="E50" s="88" t="str">
        <f>IFERROR(__xludf.DUMMYFUNCTION("""COMPUTED_VALUE"""),"Zombies")</f>
        <v>Zombies</v>
      </c>
      <c r="F50" s="88" t="str">
        <f>IFERROR(__xludf.DUMMYFUNCTION("""COMPUTED_VALUE"""),"Meat Lovers")</f>
        <v>Meat Lovers</v>
      </c>
      <c r="G50" s="107"/>
      <c r="H50" s="88" t="str">
        <f>IFERROR(__xludf.DUMMYFUNCTION("""COMPUTED_VALUE"""),"Scribes")</f>
        <v>Scribes</v>
      </c>
      <c r="I50" s="88" t="str">
        <f>IFERROR(__xludf.DUMMYFUNCTION("""COMPUTED_VALUE"""),"Corals")</f>
        <v>Corals</v>
      </c>
      <c r="J50" s="88" t="str">
        <f>IFERROR(__xludf.DUMMYFUNCTION("""COMPUTED_VALUE"""),"Happy B-day Jess")</f>
        <v>Happy B-day Jess</v>
      </c>
      <c r="K50" s="88" t="str">
        <f>IFERROR(__xludf.DUMMYFUNCTION("""COMPUTED_VALUE"""),"Stingrays")</f>
        <v>Stingrays</v>
      </c>
      <c r="L50" s="107"/>
      <c r="M50" s="88" t="str">
        <f>IFERROR(__xludf.DUMMYFUNCTION("""COMPUTED_VALUE"""),"Warthogs")</f>
        <v>Warthogs</v>
      </c>
      <c r="N50" s="88" t="str">
        <f>IFERROR(__xludf.DUMMYFUNCTION("""COMPUTED_VALUE"""),"Apple Associates")</f>
        <v>Apple Associates</v>
      </c>
      <c r="O50" s="88" t="str">
        <f>IFERROR(__xludf.DUMMYFUNCTION("""COMPUTED_VALUE"""),"Havarti Hustlers")</f>
        <v>Havarti Hustlers</v>
      </c>
      <c r="P50" s="88" t="str">
        <f>IFERROR(__xludf.DUMMYFUNCTION("""COMPUTED_VALUE"""),"Insider Traders")</f>
        <v>Insider Traders</v>
      </c>
      <c r="Q50" s="120"/>
      <c r="R50" s="88" t="str">
        <f>IFERROR(__xludf.DUMMYFUNCTION("""COMPUTED_VALUE"""),"Jinyiwei")</f>
        <v>Jinyiwei</v>
      </c>
      <c r="S50" s="88" t="str">
        <f>IFERROR(__xludf.DUMMYFUNCTION("""COMPUTED_VALUE"""),"Blitzars")</f>
        <v>Blitzars</v>
      </c>
      <c r="T50" s="88" t="str">
        <f>IFERROR(__xludf.DUMMYFUNCTION("""COMPUTED_VALUE"""),"Glams")</f>
        <v>Glams</v>
      </c>
      <c r="U50" s="88" t="str">
        <f>IFERROR(__xludf.DUMMYFUNCTION("""COMPUTED_VALUE"""),"Gold Hoarders")</f>
        <v>Gold Hoarders</v>
      </c>
      <c r="V50" s="59">
        <f>IFERROR(__xludf.DUMMYFUNCTION("""COMPUTED_VALUE"""),45952.0)</f>
        <v>45952</v>
      </c>
      <c r="W50" s="73"/>
      <c r="X50" s="93"/>
      <c r="Y50" s="93"/>
      <c r="Z50" s="93"/>
    </row>
    <row r="51">
      <c r="A51" s="73"/>
      <c r="B51" s="68" t="str">
        <f>IFERROR(__xludf.DUMMYFUNCTION("""COMPUTED_VALUE"""),"Match Day 13")</f>
        <v>Match Day 13</v>
      </c>
      <c r="C51" s="118" t="str">
        <f>IFERROR(__xludf.DUMMYFUNCTION("""COMPUTED_VALUE"""),"Apple Associates")</f>
        <v>Apple Associates</v>
      </c>
      <c r="D51" s="119" t="str">
        <f>IFERROR(__xludf.DUMMYFUNCTION("""COMPUTED_VALUE"""),"Warthogs")</f>
        <v>Warthogs</v>
      </c>
      <c r="E51" s="119" t="str">
        <f>IFERROR(__xludf.DUMMYFUNCTION("""COMPUTED_VALUE"""),"Insider Traders")</f>
        <v>Insider Traders</v>
      </c>
      <c r="F51" s="119" t="str">
        <f>IFERROR(__xludf.DUMMYFUNCTION("""COMPUTED_VALUE"""),"Havarti Hustlers")</f>
        <v>Havarti Hustlers</v>
      </c>
      <c r="G51" s="107"/>
      <c r="H51" s="119" t="str">
        <f>IFERROR(__xludf.DUMMYFUNCTION("""COMPUTED_VALUE"""),"Blitzars")</f>
        <v>Blitzars</v>
      </c>
      <c r="I51" s="119" t="str">
        <f>IFERROR(__xludf.DUMMYFUNCTION("""COMPUTED_VALUE"""),"Jinyiwei")</f>
        <v>Jinyiwei</v>
      </c>
      <c r="J51" s="119" t="str">
        <f>IFERROR(__xludf.DUMMYFUNCTION("""COMPUTED_VALUE"""),"Gold Hoarders")</f>
        <v>Gold Hoarders</v>
      </c>
      <c r="K51" s="119" t="str">
        <f>IFERROR(__xludf.DUMMYFUNCTION("""COMPUTED_VALUE"""),"Glams")</f>
        <v>Glams</v>
      </c>
      <c r="L51" s="107"/>
      <c r="M51" s="119" t="str">
        <f>IFERROR(__xludf.DUMMYFUNCTION("""COMPUTED_VALUE"""),"Warbirds")</f>
        <v>Warbirds</v>
      </c>
      <c r="N51" s="119" t="str">
        <f>IFERROR(__xludf.DUMMYFUNCTION("""COMPUTED_VALUE"""),"Shade")</f>
        <v>Shade</v>
      </c>
      <c r="O51" s="119" t="str">
        <f>IFERROR(__xludf.DUMMYFUNCTION("""COMPUTED_VALUE"""),"Meat Lovers")</f>
        <v>Meat Lovers</v>
      </c>
      <c r="P51" s="119" t="str">
        <f>IFERROR(__xludf.DUMMYFUNCTION("""COMPUTED_VALUE"""),"Zombies")</f>
        <v>Zombies</v>
      </c>
      <c r="Q51" s="120"/>
      <c r="R51" s="119" t="str">
        <f>IFERROR(__xludf.DUMMYFUNCTION("""COMPUTED_VALUE"""),"Corals")</f>
        <v>Corals</v>
      </c>
      <c r="S51" s="119" t="str">
        <f>IFERROR(__xludf.DUMMYFUNCTION("""COMPUTED_VALUE"""),"Scribes")</f>
        <v>Scribes</v>
      </c>
      <c r="T51" s="119" t="str">
        <f>IFERROR(__xludf.DUMMYFUNCTION("""COMPUTED_VALUE"""),"Stingrays")</f>
        <v>Stingrays</v>
      </c>
      <c r="U51" s="119" t="str">
        <f>IFERROR(__xludf.DUMMYFUNCTION("""COMPUTED_VALUE"""),"Happy B-day Jess")</f>
        <v>Happy B-day Jess</v>
      </c>
      <c r="V51" s="59">
        <f>IFERROR(__xludf.DUMMYFUNCTION("""COMPUTED_VALUE"""),45957.0)</f>
        <v>45957</v>
      </c>
      <c r="W51" s="73"/>
      <c r="X51" s="93"/>
      <c r="Y51" s="93"/>
      <c r="Z51" s="93"/>
    </row>
    <row r="52">
      <c r="A52" s="73"/>
      <c r="B52" s="55" t="str">
        <f>IFERROR(__xludf.DUMMYFUNCTION("""COMPUTED_VALUE"""),"Match Day 14")</f>
        <v>Match Day 14</v>
      </c>
      <c r="C52" s="118" t="str">
        <f>IFERROR(__xludf.DUMMYFUNCTION("""COMPUTED_VALUE"""),"Havarti Hustlers")</f>
        <v>Havarti Hustlers</v>
      </c>
      <c r="D52" s="119" t="str">
        <f>IFERROR(__xludf.DUMMYFUNCTION("""COMPUTED_VALUE"""),"Insider Traders")</f>
        <v>Insider Traders</v>
      </c>
      <c r="E52" s="119" t="str">
        <f>IFERROR(__xludf.DUMMYFUNCTION("""COMPUTED_VALUE"""),"Warthogs")</f>
        <v>Warthogs</v>
      </c>
      <c r="F52" s="119" t="str">
        <f>IFERROR(__xludf.DUMMYFUNCTION("""COMPUTED_VALUE"""),"Apple Associates")</f>
        <v>Apple Associates</v>
      </c>
      <c r="G52" s="123"/>
      <c r="H52" s="119" t="str">
        <f>IFERROR(__xludf.DUMMYFUNCTION("""COMPUTED_VALUE"""),"Glams")</f>
        <v>Glams</v>
      </c>
      <c r="I52" s="119" t="str">
        <f>IFERROR(__xludf.DUMMYFUNCTION("""COMPUTED_VALUE"""),"Gold Hoarders")</f>
        <v>Gold Hoarders</v>
      </c>
      <c r="J52" s="119" t="str">
        <f>IFERROR(__xludf.DUMMYFUNCTION("""COMPUTED_VALUE"""),"Jinyiwei")</f>
        <v>Jinyiwei</v>
      </c>
      <c r="K52" s="119" t="str">
        <f>IFERROR(__xludf.DUMMYFUNCTION("""COMPUTED_VALUE"""),"Blitzars")</f>
        <v>Blitzars</v>
      </c>
      <c r="L52" s="123"/>
      <c r="M52" s="119" t="str">
        <f>IFERROR(__xludf.DUMMYFUNCTION("""COMPUTED_VALUE"""),"Zombies")</f>
        <v>Zombies</v>
      </c>
      <c r="N52" s="119" t="str">
        <f>IFERROR(__xludf.DUMMYFUNCTION("""COMPUTED_VALUE"""),"Meat Lovers")</f>
        <v>Meat Lovers</v>
      </c>
      <c r="O52" s="119" t="str">
        <f>IFERROR(__xludf.DUMMYFUNCTION("""COMPUTED_VALUE"""),"Shade")</f>
        <v>Shade</v>
      </c>
      <c r="P52" s="119" t="str">
        <f>IFERROR(__xludf.DUMMYFUNCTION("""COMPUTED_VALUE"""),"Warbirds")</f>
        <v>Warbirds</v>
      </c>
      <c r="Q52" s="120"/>
      <c r="R52" s="119" t="str">
        <f>IFERROR(__xludf.DUMMYFUNCTION("""COMPUTED_VALUE"""),"Happy B-day Jess")</f>
        <v>Happy B-day Jess</v>
      </c>
      <c r="S52" s="119" t="str">
        <f>IFERROR(__xludf.DUMMYFUNCTION("""COMPUTED_VALUE"""),"Stingrays")</f>
        <v>Stingrays</v>
      </c>
      <c r="T52" s="119" t="str">
        <f>IFERROR(__xludf.DUMMYFUNCTION("""COMPUTED_VALUE"""),"Scribes")</f>
        <v>Scribes</v>
      </c>
      <c r="U52" s="119" t="str">
        <f>IFERROR(__xludf.DUMMYFUNCTION("""COMPUTED_VALUE"""),"Corals")</f>
        <v>Corals</v>
      </c>
      <c r="V52" s="59">
        <f>IFERROR(__xludf.DUMMYFUNCTION("""COMPUTED_VALUE"""),45959.0)</f>
        <v>45959</v>
      </c>
      <c r="W52" s="73"/>
      <c r="X52" s="93"/>
      <c r="Y52" s="93"/>
      <c r="Z52" s="93"/>
    </row>
    <row r="53">
      <c r="A53" s="73"/>
      <c r="B53" s="55" t="str">
        <f>IFERROR(__xludf.DUMMYFUNCTION("""COMPUTED_VALUE"""),"Match Day 15")</f>
        <v>Match Day 15</v>
      </c>
      <c r="C53" s="118" t="str">
        <f>IFERROR(__xludf.DUMMYFUNCTION("""COMPUTED_VALUE"""),"Warthogs")</f>
        <v>Warthogs</v>
      </c>
      <c r="D53" s="119" t="str">
        <f>IFERROR(__xludf.DUMMYFUNCTION("""COMPUTED_VALUE"""),"Apple Associates")</f>
        <v>Apple Associates</v>
      </c>
      <c r="E53" s="119" t="str">
        <f>IFERROR(__xludf.DUMMYFUNCTION("""COMPUTED_VALUE"""),"Havarti Hustlers")</f>
        <v>Havarti Hustlers</v>
      </c>
      <c r="F53" s="119" t="str">
        <f>IFERROR(__xludf.DUMMYFUNCTION("""COMPUTED_VALUE"""),"Insider Traders")</f>
        <v>Insider Traders</v>
      </c>
      <c r="G53" s="123"/>
      <c r="H53" s="119" t="str">
        <f>IFERROR(__xludf.DUMMYFUNCTION("""COMPUTED_VALUE"""),"Jinyiwei")</f>
        <v>Jinyiwei</v>
      </c>
      <c r="I53" s="119" t="str">
        <f>IFERROR(__xludf.DUMMYFUNCTION("""COMPUTED_VALUE"""),"Blitzars")</f>
        <v>Blitzars</v>
      </c>
      <c r="J53" s="119" t="str">
        <f>IFERROR(__xludf.DUMMYFUNCTION("""COMPUTED_VALUE"""),"Glams")</f>
        <v>Glams</v>
      </c>
      <c r="K53" s="119" t="str">
        <f>IFERROR(__xludf.DUMMYFUNCTION("""COMPUTED_VALUE"""),"Gold Hoarders")</f>
        <v>Gold Hoarders</v>
      </c>
      <c r="L53" s="123"/>
      <c r="M53" s="119" t="str">
        <f>IFERROR(__xludf.DUMMYFUNCTION("""COMPUTED_VALUE"""),"Shade")</f>
        <v>Shade</v>
      </c>
      <c r="N53" s="119" t="str">
        <f>IFERROR(__xludf.DUMMYFUNCTION("""COMPUTED_VALUE"""),"Warbirds")</f>
        <v>Warbirds</v>
      </c>
      <c r="O53" s="119" t="str">
        <f>IFERROR(__xludf.DUMMYFUNCTION("""COMPUTED_VALUE"""),"Zombies")</f>
        <v>Zombies</v>
      </c>
      <c r="P53" s="119" t="str">
        <f>IFERROR(__xludf.DUMMYFUNCTION("""COMPUTED_VALUE"""),"Meat Lovers")</f>
        <v>Meat Lovers</v>
      </c>
      <c r="Q53" s="120"/>
      <c r="R53" s="119" t="str">
        <f>IFERROR(__xludf.DUMMYFUNCTION("""COMPUTED_VALUE"""),"Scribes")</f>
        <v>Scribes</v>
      </c>
      <c r="S53" s="119" t="str">
        <f>IFERROR(__xludf.DUMMYFUNCTION("""COMPUTED_VALUE"""),"Corals")</f>
        <v>Corals</v>
      </c>
      <c r="T53" s="119" t="str">
        <f>IFERROR(__xludf.DUMMYFUNCTION("""COMPUTED_VALUE"""),"Happy B-day Jess")</f>
        <v>Happy B-day Jess</v>
      </c>
      <c r="U53" s="119" t="str">
        <f>IFERROR(__xludf.DUMMYFUNCTION("""COMPUTED_VALUE"""),"Stingrays")</f>
        <v>Stingrays</v>
      </c>
      <c r="V53" s="59">
        <f>IFERROR(__xludf.DUMMYFUNCTION("""COMPUTED_VALUE"""),45964.0)</f>
        <v>45964</v>
      </c>
      <c r="W53" s="73"/>
      <c r="X53" s="93"/>
      <c r="Y53" s="93"/>
      <c r="Z53" s="93"/>
    </row>
    <row r="54">
      <c r="A54" s="73"/>
      <c r="B54" s="55" t="str">
        <f>IFERROR(__xludf.DUMMYFUNCTION("""COMPUTED_VALUE"""),"Match Day 16")</f>
        <v>Match Day 16</v>
      </c>
      <c r="C54" s="124" t="str">
        <f>IFERROR(__xludf.DUMMYFUNCTION("""COMPUTED_VALUE"""),"Wild-Card (9:45 PM ET) / Quarterfinals (10:30 PM ET)")</f>
        <v>Wild-Card (9:45 PM ET) / Quarterfinals (10:30 PM ET)</v>
      </c>
      <c r="D54" s="27"/>
      <c r="E54" s="27"/>
      <c r="F54" s="27"/>
      <c r="G54" s="27"/>
      <c r="H54" s="27"/>
      <c r="I54" s="27"/>
      <c r="J54" s="27"/>
      <c r="K54" s="90"/>
      <c r="L54" s="43"/>
      <c r="M54" s="124" t="str">
        <f>IFERROR(__xludf.DUMMYFUNCTION("""COMPUTED_VALUE"""),"Wild-Card (9:45 PM ET) / Quarterfinals (10:30 PM ET)")</f>
        <v>Wild-Card (9:45 PM ET) / Quarterfinals (10:30 PM ET)</v>
      </c>
      <c r="N54" s="27"/>
      <c r="O54" s="27"/>
      <c r="P54" s="27"/>
      <c r="Q54" s="27"/>
      <c r="R54" s="27"/>
      <c r="S54" s="27"/>
      <c r="T54" s="27"/>
      <c r="U54" s="90"/>
      <c r="V54" s="59">
        <f>IFERROR(__xludf.DUMMYFUNCTION("""COMPUTED_VALUE"""),45966.0)</f>
        <v>45966</v>
      </c>
      <c r="W54" s="73"/>
      <c r="X54" s="93"/>
      <c r="Y54" s="93"/>
      <c r="Z54" s="93"/>
    </row>
    <row r="55">
      <c r="A55" s="73"/>
      <c r="B55" s="55" t="str">
        <f>IFERROR(__xludf.DUMMYFUNCTION("""COMPUTED_VALUE"""),"Match Day 17")</f>
        <v>Match Day 17</v>
      </c>
      <c r="C55" s="124" t="str">
        <f>IFERROR(__xludf.DUMMYFUNCTION("""COMPUTED_VALUE"""),"Semifinals (10:00 PM ET)")</f>
        <v>Semifinals (10:00 PM ET)</v>
      </c>
      <c r="D55" s="27"/>
      <c r="E55" s="27"/>
      <c r="F55" s="27"/>
      <c r="G55" s="27"/>
      <c r="H55" s="27"/>
      <c r="I55" s="27"/>
      <c r="J55" s="27"/>
      <c r="K55" s="90"/>
      <c r="L55" s="73"/>
      <c r="M55" s="124" t="str">
        <f>IFERROR(__xludf.DUMMYFUNCTION("""COMPUTED_VALUE"""),"Semifinals (10:00 PM ET)")</f>
        <v>Semifinals (10:00 PM ET)</v>
      </c>
      <c r="N55" s="27"/>
      <c r="O55" s="27"/>
      <c r="P55" s="27"/>
      <c r="Q55" s="27"/>
      <c r="R55" s="27"/>
      <c r="S55" s="27"/>
      <c r="T55" s="27"/>
      <c r="U55" s="90"/>
      <c r="V55" s="59">
        <f>IFERROR(__xludf.DUMMYFUNCTION("""COMPUTED_VALUE"""),45971.0)</f>
        <v>45971</v>
      </c>
      <c r="W55" s="73"/>
      <c r="X55" s="93"/>
      <c r="Y55" s="93"/>
      <c r="Z55" s="93"/>
    </row>
    <row r="56">
      <c r="A56" s="73"/>
      <c r="B56" s="55" t="str">
        <f>IFERROR(__xludf.DUMMYFUNCTION("""COMPUTED_VALUE"""),"Match Day 18")</f>
        <v>Match Day 18</v>
      </c>
      <c r="C56" s="124" t="str">
        <f>IFERROR(__xludf.DUMMYFUNCTION("""COMPUTED_VALUE"""),"Finals (9:30 PM ET)")</f>
        <v>Finals (9:30 PM ET)</v>
      </c>
      <c r="D56" s="27"/>
      <c r="E56" s="27"/>
      <c r="F56" s="27"/>
      <c r="G56" s="27"/>
      <c r="H56" s="27"/>
      <c r="I56" s="27"/>
      <c r="J56" s="27"/>
      <c r="K56" s="90"/>
      <c r="L56" s="73"/>
      <c r="M56" s="124" t="str">
        <f>IFERROR(__xludf.DUMMYFUNCTION("""COMPUTED_VALUE"""),"Finals (9:30 PM ET)")</f>
        <v>Finals (9:30 PM ET)</v>
      </c>
      <c r="N56" s="27"/>
      <c r="O56" s="27"/>
      <c r="P56" s="27"/>
      <c r="Q56" s="27"/>
      <c r="R56" s="27"/>
      <c r="S56" s="27"/>
      <c r="T56" s="27"/>
      <c r="U56" s="90"/>
      <c r="V56" s="59">
        <f>IFERROR(__xludf.DUMMYFUNCTION("""COMPUTED_VALUE"""),45973.0)</f>
        <v>45973</v>
      </c>
      <c r="W56" s="73"/>
      <c r="X56" s="93"/>
      <c r="Y56" s="93"/>
      <c r="Z56" s="9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101"/>
      <c r="W57" s="73"/>
      <c r="X57" s="93"/>
      <c r="Y57" s="93"/>
      <c r="Z57" s="93"/>
    </row>
    <row r="58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126"/>
      <c r="W58" s="93"/>
      <c r="X58" s="93"/>
      <c r="Y58" s="93"/>
      <c r="Z58" s="93"/>
    </row>
    <row r="59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126"/>
      <c r="W59" s="93"/>
      <c r="X59" s="93"/>
      <c r="Y59" s="93"/>
      <c r="Z59" s="93"/>
    </row>
    <row r="60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126"/>
      <c r="W60" s="93"/>
      <c r="X60" s="93"/>
      <c r="Y60" s="93"/>
      <c r="Z60" s="93"/>
    </row>
    <row r="61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126"/>
      <c r="W61" s="93"/>
      <c r="X61" s="93"/>
      <c r="Y61" s="93"/>
      <c r="Z61" s="93"/>
    </row>
    <row r="6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126"/>
      <c r="W62" s="93"/>
      <c r="X62" s="93"/>
      <c r="Y62" s="93"/>
      <c r="Z62" s="93"/>
    </row>
    <row r="63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126"/>
      <c r="W63" s="93"/>
      <c r="X63" s="93"/>
      <c r="Y63" s="93"/>
      <c r="Z63" s="93"/>
    </row>
    <row r="64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126"/>
      <c r="W64" s="93"/>
      <c r="X64" s="93"/>
      <c r="Y64" s="93"/>
      <c r="Z64" s="93"/>
    </row>
    <row r="6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126"/>
      <c r="W65" s="93"/>
      <c r="X65" s="93"/>
      <c r="Y65" s="93"/>
      <c r="Z65" s="93"/>
    </row>
    <row r="66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126"/>
      <c r="W66" s="93"/>
      <c r="X66" s="93"/>
      <c r="Y66" s="93"/>
      <c r="Z66" s="93"/>
    </row>
    <row r="67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126"/>
      <c r="W67" s="93"/>
      <c r="X67" s="93"/>
      <c r="Y67" s="93"/>
      <c r="Z67" s="93"/>
    </row>
    <row r="68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126"/>
      <c r="W68" s="93"/>
      <c r="X68" s="93"/>
      <c r="Y68" s="93"/>
      <c r="Z68" s="93"/>
    </row>
    <row r="69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126"/>
      <c r="W69" s="93"/>
      <c r="X69" s="93"/>
      <c r="Y69" s="93"/>
      <c r="Z69" s="93"/>
    </row>
    <row r="70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126"/>
      <c r="W70" s="93"/>
      <c r="X70" s="93"/>
      <c r="Y70" s="93"/>
      <c r="Z70" s="93"/>
    </row>
    <row r="7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126"/>
      <c r="W71" s="93"/>
      <c r="X71" s="93"/>
      <c r="Y71" s="93"/>
      <c r="Z71" s="93"/>
    </row>
    <row r="72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126"/>
      <c r="W72" s="93"/>
      <c r="X72" s="93"/>
      <c r="Y72" s="93"/>
      <c r="Z72" s="93"/>
    </row>
    <row r="73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126"/>
      <c r="W73" s="93"/>
      <c r="X73" s="93"/>
      <c r="Y73" s="93"/>
      <c r="Z73" s="93"/>
    </row>
    <row r="74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126"/>
      <c r="W74" s="93"/>
      <c r="X74" s="93"/>
      <c r="Y74" s="93"/>
      <c r="Z74" s="93"/>
    </row>
    <row r="75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126"/>
      <c r="W75" s="93"/>
      <c r="X75" s="93"/>
      <c r="Y75" s="93"/>
      <c r="Z75" s="93"/>
    </row>
    <row r="76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126"/>
      <c r="W76" s="93"/>
      <c r="X76" s="93"/>
      <c r="Y76" s="93"/>
      <c r="Z76" s="93"/>
    </row>
    <row r="77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126"/>
      <c r="W77" s="93"/>
      <c r="X77" s="93"/>
      <c r="Y77" s="93"/>
      <c r="Z77" s="93"/>
    </row>
    <row r="78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126"/>
      <c r="W78" s="93"/>
      <c r="X78" s="93"/>
      <c r="Y78" s="93"/>
      <c r="Z78" s="93"/>
    </row>
    <row r="79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126"/>
      <c r="W79" s="93"/>
      <c r="X79" s="93"/>
      <c r="Y79" s="93"/>
      <c r="Z79" s="93"/>
    </row>
    <row r="80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126"/>
      <c r="W80" s="93"/>
      <c r="X80" s="93"/>
      <c r="Y80" s="93"/>
      <c r="Z80" s="93"/>
    </row>
    <row r="8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126"/>
      <c r="W81" s="93"/>
      <c r="X81" s="93"/>
      <c r="Y81" s="93"/>
      <c r="Z81" s="93"/>
    </row>
    <row r="8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126"/>
      <c r="W82" s="93"/>
      <c r="X82" s="93"/>
      <c r="Y82" s="93"/>
      <c r="Z82" s="93"/>
    </row>
    <row r="83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126"/>
      <c r="W83" s="93"/>
      <c r="X83" s="93"/>
      <c r="Y83" s="93"/>
      <c r="Z83" s="93"/>
    </row>
    <row r="84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126"/>
      <c r="W84" s="93"/>
      <c r="X84" s="93"/>
      <c r="Y84" s="93"/>
      <c r="Z84" s="93"/>
    </row>
    <row r="8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126"/>
      <c r="W85" s="93"/>
      <c r="X85" s="93"/>
      <c r="Y85" s="93"/>
      <c r="Z85" s="93"/>
    </row>
    <row r="86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126"/>
      <c r="W86" s="93"/>
      <c r="X86" s="93"/>
      <c r="Y86" s="93"/>
      <c r="Z86" s="93"/>
    </row>
    <row r="87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126"/>
      <c r="W87" s="93"/>
      <c r="X87" s="93"/>
      <c r="Y87" s="93"/>
      <c r="Z87" s="93"/>
    </row>
    <row r="88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126"/>
      <c r="W88" s="93"/>
      <c r="X88" s="93"/>
      <c r="Y88" s="93"/>
      <c r="Z88" s="93"/>
    </row>
    <row r="89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126"/>
      <c r="W89" s="93"/>
      <c r="X89" s="93"/>
      <c r="Y89" s="93"/>
      <c r="Z89" s="93"/>
    </row>
    <row r="90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126"/>
      <c r="W90" s="93"/>
      <c r="X90" s="93"/>
      <c r="Y90" s="93"/>
      <c r="Z90" s="93"/>
    </row>
    <row r="9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126"/>
      <c r="W91" s="93"/>
      <c r="X91" s="93"/>
      <c r="Y91" s="93"/>
      <c r="Z91" s="93"/>
    </row>
    <row r="9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126"/>
      <c r="W92" s="93"/>
      <c r="X92" s="93"/>
      <c r="Y92" s="93"/>
      <c r="Z92" s="93"/>
    </row>
    <row r="93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126"/>
      <c r="W93" s="93"/>
      <c r="X93" s="93"/>
      <c r="Y93" s="93"/>
      <c r="Z93" s="93"/>
    </row>
    <row r="94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126"/>
      <c r="W94" s="93"/>
      <c r="X94" s="93"/>
      <c r="Y94" s="93"/>
      <c r="Z94" s="93"/>
    </row>
    <row r="9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126"/>
      <c r="W95" s="93"/>
      <c r="X95" s="93"/>
      <c r="Y95" s="93"/>
      <c r="Z95" s="93"/>
    </row>
    <row r="96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126"/>
      <c r="W96" s="93"/>
      <c r="X96" s="93"/>
      <c r="Y96" s="93"/>
      <c r="Z96" s="93"/>
    </row>
    <row r="97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126"/>
      <c r="W97" s="93"/>
      <c r="X97" s="93"/>
      <c r="Y97" s="93"/>
      <c r="Z97" s="93"/>
    </row>
    <row r="98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126"/>
      <c r="W98" s="93"/>
      <c r="X98" s="93"/>
      <c r="Y98" s="93"/>
      <c r="Z98" s="93"/>
    </row>
    <row r="99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126"/>
      <c r="W99" s="93"/>
      <c r="X99" s="93"/>
      <c r="Y99" s="93"/>
      <c r="Z99" s="93"/>
    </row>
    <row r="100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126"/>
      <c r="W100" s="93"/>
      <c r="X100" s="93"/>
      <c r="Y100" s="93"/>
      <c r="Z100" s="93"/>
    </row>
    <row r="10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126"/>
      <c r="W101" s="93"/>
      <c r="X101" s="93"/>
      <c r="Y101" s="93"/>
      <c r="Z101" s="93"/>
    </row>
    <row r="10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126"/>
      <c r="W102" s="93"/>
      <c r="X102" s="93"/>
      <c r="Y102" s="93"/>
      <c r="Z102" s="93"/>
    </row>
    <row r="103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126"/>
      <c r="W103" s="93"/>
      <c r="X103" s="93"/>
      <c r="Y103" s="93"/>
      <c r="Z103" s="93"/>
    </row>
    <row r="104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126"/>
      <c r="W104" s="93"/>
      <c r="X104" s="93"/>
      <c r="Y104" s="93"/>
      <c r="Z104" s="93"/>
    </row>
    <row r="105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126"/>
      <c r="W105" s="93"/>
      <c r="X105" s="93"/>
      <c r="Y105" s="93"/>
      <c r="Z105" s="93"/>
    </row>
    <row r="106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126"/>
      <c r="W106" s="93"/>
      <c r="X106" s="93"/>
      <c r="Y106" s="93"/>
      <c r="Z106" s="93"/>
    </row>
    <row r="107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126"/>
      <c r="W107" s="93"/>
      <c r="X107" s="93"/>
      <c r="Y107" s="93"/>
      <c r="Z107" s="93"/>
    </row>
    <row r="108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126"/>
      <c r="W108" s="93"/>
      <c r="X108" s="93"/>
      <c r="Y108" s="93"/>
      <c r="Z108" s="93"/>
    </row>
    <row r="109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126"/>
      <c r="W109" s="93"/>
      <c r="X109" s="93"/>
      <c r="Y109" s="93"/>
      <c r="Z109" s="93"/>
    </row>
    <row r="110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126"/>
      <c r="W110" s="93"/>
      <c r="X110" s="93"/>
      <c r="Y110" s="93"/>
      <c r="Z110" s="93"/>
    </row>
    <row r="11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126"/>
      <c r="W111" s="93"/>
      <c r="X111" s="93"/>
      <c r="Y111" s="93"/>
      <c r="Z111" s="93"/>
    </row>
    <row r="11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126"/>
      <c r="W112" s="93"/>
      <c r="X112" s="93"/>
      <c r="Y112" s="93"/>
      <c r="Z112" s="93"/>
    </row>
    <row r="113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126"/>
      <c r="W113" s="93"/>
      <c r="X113" s="93"/>
      <c r="Y113" s="93"/>
      <c r="Z113" s="93"/>
    </row>
    <row r="114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126"/>
      <c r="W114" s="93"/>
      <c r="X114" s="93"/>
      <c r="Y114" s="93"/>
      <c r="Z114" s="93"/>
    </row>
    <row r="115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126"/>
      <c r="W115" s="93"/>
      <c r="X115" s="93"/>
      <c r="Y115" s="93"/>
      <c r="Z115" s="93"/>
    </row>
    <row r="116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126"/>
      <c r="W116" s="93"/>
      <c r="X116" s="93"/>
      <c r="Y116" s="93"/>
      <c r="Z116" s="93"/>
    </row>
    <row r="117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126"/>
      <c r="W117" s="93"/>
      <c r="X117" s="93"/>
      <c r="Y117" s="93"/>
      <c r="Z117" s="93"/>
    </row>
    <row r="118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126"/>
      <c r="W118" s="93"/>
      <c r="X118" s="93"/>
      <c r="Y118" s="93"/>
      <c r="Z118" s="93"/>
    </row>
    <row r="119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126"/>
      <c r="W119" s="93"/>
      <c r="X119" s="93"/>
      <c r="Y119" s="93"/>
      <c r="Z119" s="93"/>
    </row>
    <row r="120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126"/>
      <c r="W120" s="93"/>
      <c r="X120" s="93"/>
      <c r="Y120" s="93"/>
      <c r="Z120" s="93"/>
    </row>
    <row r="12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126"/>
      <c r="W121" s="93"/>
      <c r="X121" s="93"/>
      <c r="Y121" s="93"/>
      <c r="Z121" s="93"/>
    </row>
    <row r="12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126"/>
      <c r="W122" s="93"/>
      <c r="X122" s="93"/>
      <c r="Y122" s="93"/>
      <c r="Z122" s="93"/>
    </row>
    <row r="12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126"/>
      <c r="W123" s="93"/>
      <c r="X123" s="93"/>
      <c r="Y123" s="93"/>
      <c r="Z123" s="93"/>
    </row>
    <row r="124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126"/>
      <c r="W124" s="93"/>
      <c r="X124" s="93"/>
      <c r="Y124" s="93"/>
      <c r="Z124" s="93"/>
    </row>
    <row r="125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126"/>
      <c r="W125" s="93"/>
      <c r="X125" s="93"/>
      <c r="Y125" s="93"/>
      <c r="Z125" s="93"/>
    </row>
    <row r="126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126"/>
      <c r="W126" s="93"/>
      <c r="X126" s="93"/>
      <c r="Y126" s="93"/>
      <c r="Z126" s="93"/>
    </row>
    <row r="127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126"/>
      <c r="W127" s="93"/>
      <c r="X127" s="93"/>
      <c r="Y127" s="93"/>
      <c r="Z127" s="93"/>
    </row>
    <row r="128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126"/>
      <c r="W128" s="93"/>
      <c r="X128" s="93"/>
      <c r="Y128" s="93"/>
      <c r="Z128" s="93"/>
    </row>
    <row r="129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126"/>
      <c r="W129" s="93"/>
      <c r="X129" s="93"/>
      <c r="Y129" s="93"/>
      <c r="Z129" s="93"/>
    </row>
    <row r="130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126"/>
      <c r="W130" s="93"/>
      <c r="X130" s="93"/>
      <c r="Y130" s="93"/>
      <c r="Z130" s="93"/>
    </row>
    <row r="13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126"/>
      <c r="W131" s="93"/>
      <c r="X131" s="93"/>
      <c r="Y131" s="93"/>
      <c r="Z131" s="93"/>
    </row>
    <row r="13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126"/>
      <c r="W132" s="93"/>
      <c r="X132" s="93"/>
      <c r="Y132" s="93"/>
      <c r="Z132" s="93"/>
    </row>
    <row r="133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126"/>
      <c r="W133" s="93"/>
      <c r="X133" s="93"/>
      <c r="Y133" s="93"/>
      <c r="Z133" s="93"/>
    </row>
    <row r="134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126"/>
      <c r="W134" s="93"/>
      <c r="X134" s="93"/>
      <c r="Y134" s="93"/>
      <c r="Z134" s="93"/>
    </row>
    <row r="135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126"/>
      <c r="W135" s="93"/>
      <c r="X135" s="93"/>
      <c r="Y135" s="93"/>
      <c r="Z135" s="93"/>
    </row>
    <row r="136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126"/>
      <c r="W136" s="93"/>
      <c r="X136" s="93"/>
      <c r="Y136" s="93"/>
      <c r="Z136" s="93"/>
    </row>
    <row r="137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126"/>
      <c r="W137" s="93"/>
      <c r="X137" s="93"/>
      <c r="Y137" s="93"/>
      <c r="Z137" s="93"/>
    </row>
    <row r="138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126"/>
      <c r="W138" s="93"/>
      <c r="X138" s="93"/>
      <c r="Y138" s="93"/>
      <c r="Z138" s="93"/>
    </row>
    <row r="139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126"/>
      <c r="W139" s="93"/>
      <c r="X139" s="93"/>
      <c r="Y139" s="93"/>
      <c r="Z139" s="93"/>
    </row>
    <row r="140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126"/>
      <c r="W140" s="93"/>
      <c r="X140" s="93"/>
      <c r="Y140" s="93"/>
      <c r="Z140" s="93"/>
    </row>
    <row r="14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126"/>
      <c r="W141" s="93"/>
      <c r="X141" s="93"/>
      <c r="Y141" s="93"/>
      <c r="Z141" s="93"/>
    </row>
    <row r="14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126"/>
      <c r="W142" s="93"/>
      <c r="X142" s="93"/>
      <c r="Y142" s="93"/>
      <c r="Z142" s="93"/>
    </row>
    <row r="143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126"/>
      <c r="W143" s="93"/>
      <c r="X143" s="93"/>
      <c r="Y143" s="93"/>
      <c r="Z143" s="93"/>
    </row>
    <row r="144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126"/>
      <c r="W144" s="93"/>
      <c r="X144" s="93"/>
      <c r="Y144" s="93"/>
      <c r="Z144" s="93"/>
    </row>
    <row r="145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126"/>
      <c r="W145" s="93"/>
      <c r="X145" s="93"/>
      <c r="Y145" s="93"/>
      <c r="Z145" s="93"/>
    </row>
    <row r="146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126"/>
      <c r="W146" s="93"/>
      <c r="X146" s="93"/>
      <c r="Y146" s="93"/>
      <c r="Z146" s="93"/>
    </row>
    <row r="147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126"/>
      <c r="W147" s="93"/>
      <c r="X147" s="93"/>
      <c r="Y147" s="93"/>
      <c r="Z147" s="93"/>
    </row>
    <row r="148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126"/>
      <c r="W148" s="93"/>
      <c r="X148" s="93"/>
      <c r="Y148" s="93"/>
      <c r="Z148" s="93"/>
    </row>
    <row r="149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126"/>
      <c r="W149" s="93"/>
      <c r="X149" s="93"/>
      <c r="Y149" s="93"/>
      <c r="Z149" s="93"/>
    </row>
    <row r="150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126"/>
      <c r="W150" s="93"/>
      <c r="X150" s="93"/>
      <c r="Y150" s="93"/>
      <c r="Z150" s="93"/>
    </row>
    <row r="15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126"/>
      <c r="W151" s="93"/>
      <c r="X151" s="93"/>
      <c r="Y151" s="93"/>
      <c r="Z151" s="93"/>
    </row>
    <row r="15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126"/>
      <c r="W152" s="93"/>
      <c r="X152" s="93"/>
      <c r="Y152" s="93"/>
      <c r="Z152" s="93"/>
    </row>
    <row r="153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126"/>
      <c r="W153" s="93"/>
      <c r="X153" s="93"/>
      <c r="Y153" s="93"/>
      <c r="Z153" s="93"/>
    </row>
    <row r="154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126"/>
      <c r="W154" s="93"/>
      <c r="X154" s="93"/>
      <c r="Y154" s="93"/>
      <c r="Z154" s="93"/>
    </row>
    <row r="155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126"/>
      <c r="W155" s="93"/>
      <c r="X155" s="93"/>
      <c r="Y155" s="93"/>
      <c r="Z155" s="93"/>
    </row>
    <row r="156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126"/>
      <c r="W156" s="93"/>
      <c r="X156" s="93"/>
      <c r="Y156" s="93"/>
      <c r="Z156" s="93"/>
    </row>
    <row r="157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126"/>
      <c r="W157" s="93"/>
      <c r="X157" s="93"/>
      <c r="Y157" s="93"/>
      <c r="Z157" s="93"/>
    </row>
    <row r="158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126"/>
      <c r="W158" s="93"/>
      <c r="X158" s="93"/>
      <c r="Y158" s="93"/>
      <c r="Z158" s="93"/>
    </row>
    <row r="159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126"/>
      <c r="W159" s="93"/>
      <c r="X159" s="93"/>
      <c r="Y159" s="93"/>
      <c r="Z159" s="93"/>
    </row>
    <row r="160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126"/>
      <c r="W160" s="93"/>
      <c r="X160" s="93"/>
      <c r="Y160" s="93"/>
      <c r="Z160" s="93"/>
    </row>
    <row r="16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126"/>
      <c r="W161" s="93"/>
      <c r="X161" s="93"/>
      <c r="Y161" s="93"/>
      <c r="Z161" s="93"/>
    </row>
    <row r="16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126"/>
      <c r="W162" s="93"/>
      <c r="X162" s="93"/>
      <c r="Y162" s="93"/>
      <c r="Z162" s="93"/>
    </row>
    <row r="163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126"/>
      <c r="W163" s="93"/>
      <c r="X163" s="93"/>
      <c r="Y163" s="93"/>
      <c r="Z163" s="93"/>
    </row>
    <row r="164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126"/>
      <c r="W164" s="93"/>
      <c r="X164" s="93"/>
      <c r="Y164" s="93"/>
      <c r="Z164" s="93"/>
    </row>
    <row r="165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126"/>
      <c r="W165" s="93"/>
      <c r="X165" s="93"/>
      <c r="Y165" s="93"/>
      <c r="Z165" s="93"/>
    </row>
    <row r="166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126"/>
      <c r="W166" s="93"/>
      <c r="X166" s="93"/>
      <c r="Y166" s="93"/>
      <c r="Z166" s="93"/>
    </row>
    <row r="167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126"/>
      <c r="W167" s="93"/>
      <c r="X167" s="93"/>
      <c r="Y167" s="93"/>
      <c r="Z167" s="93"/>
    </row>
    <row r="168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126"/>
      <c r="W168" s="93"/>
      <c r="X168" s="93"/>
      <c r="Y168" s="93"/>
      <c r="Z168" s="93"/>
    </row>
    <row r="169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126"/>
      <c r="W169" s="93"/>
      <c r="X169" s="93"/>
      <c r="Y169" s="93"/>
      <c r="Z169" s="93"/>
    </row>
    <row r="170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126"/>
      <c r="W170" s="93"/>
      <c r="X170" s="93"/>
      <c r="Y170" s="93"/>
      <c r="Z170" s="93"/>
    </row>
    <row r="17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126"/>
      <c r="W171" s="93"/>
      <c r="X171" s="93"/>
      <c r="Y171" s="93"/>
      <c r="Z171" s="93"/>
    </row>
    <row r="17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126"/>
      <c r="W172" s="93"/>
      <c r="X172" s="93"/>
      <c r="Y172" s="93"/>
      <c r="Z172" s="93"/>
    </row>
    <row r="173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126"/>
      <c r="W173" s="93"/>
      <c r="X173" s="93"/>
      <c r="Y173" s="93"/>
      <c r="Z173" s="93"/>
    </row>
    <row r="174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126"/>
      <c r="W174" s="93"/>
      <c r="X174" s="93"/>
      <c r="Y174" s="93"/>
      <c r="Z174" s="93"/>
    </row>
    <row r="175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126"/>
      <c r="W175" s="93"/>
      <c r="X175" s="93"/>
      <c r="Y175" s="93"/>
      <c r="Z175" s="93"/>
    </row>
    <row r="176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126"/>
      <c r="W176" s="93"/>
      <c r="X176" s="93"/>
      <c r="Y176" s="93"/>
      <c r="Z176" s="93"/>
    </row>
    <row r="177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126"/>
      <c r="W177" s="93"/>
      <c r="X177" s="93"/>
      <c r="Y177" s="93"/>
      <c r="Z177" s="93"/>
    </row>
    <row r="178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126"/>
      <c r="W178" s="93"/>
      <c r="X178" s="93"/>
      <c r="Y178" s="93"/>
      <c r="Z178" s="93"/>
    </row>
    <row r="179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126"/>
      <c r="W179" s="93"/>
      <c r="X179" s="93"/>
      <c r="Y179" s="93"/>
      <c r="Z179" s="93"/>
    </row>
    <row r="180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126"/>
      <c r="W180" s="93"/>
      <c r="X180" s="93"/>
      <c r="Y180" s="93"/>
      <c r="Z180" s="93"/>
    </row>
    <row r="18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126"/>
      <c r="W181" s="93"/>
      <c r="X181" s="93"/>
      <c r="Y181" s="93"/>
      <c r="Z181" s="93"/>
    </row>
    <row r="18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126"/>
      <c r="W182" s="93"/>
      <c r="X182" s="93"/>
      <c r="Y182" s="93"/>
      <c r="Z182" s="93"/>
    </row>
    <row r="183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126"/>
      <c r="W183" s="93"/>
      <c r="X183" s="93"/>
      <c r="Y183" s="93"/>
      <c r="Z183" s="93"/>
    </row>
    <row r="184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126"/>
      <c r="W184" s="93"/>
      <c r="X184" s="93"/>
      <c r="Y184" s="93"/>
      <c r="Z184" s="93"/>
    </row>
    <row r="185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126"/>
      <c r="W185" s="93"/>
      <c r="X185" s="93"/>
      <c r="Y185" s="93"/>
      <c r="Z185" s="93"/>
    </row>
    <row r="186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126"/>
      <c r="W186" s="93"/>
      <c r="X186" s="93"/>
      <c r="Y186" s="93"/>
      <c r="Z186" s="93"/>
    </row>
    <row r="187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126"/>
      <c r="W187" s="93"/>
      <c r="X187" s="93"/>
      <c r="Y187" s="93"/>
      <c r="Z187" s="93"/>
    </row>
    <row r="188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126"/>
      <c r="W188" s="93"/>
      <c r="X188" s="93"/>
      <c r="Y188" s="93"/>
      <c r="Z188" s="93"/>
    </row>
    <row r="189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126"/>
      <c r="W189" s="93"/>
      <c r="X189" s="93"/>
      <c r="Y189" s="93"/>
      <c r="Z189" s="93"/>
    </row>
    <row r="190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126"/>
      <c r="W190" s="93"/>
      <c r="X190" s="93"/>
      <c r="Y190" s="93"/>
      <c r="Z190" s="93"/>
    </row>
    <row r="19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126"/>
      <c r="W191" s="93"/>
      <c r="X191" s="93"/>
      <c r="Y191" s="93"/>
      <c r="Z191" s="93"/>
    </row>
    <row r="19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126"/>
      <c r="W192" s="93"/>
      <c r="X192" s="93"/>
      <c r="Y192" s="93"/>
      <c r="Z192" s="93"/>
    </row>
    <row r="193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126"/>
      <c r="W193" s="93"/>
      <c r="X193" s="93"/>
      <c r="Y193" s="93"/>
      <c r="Z193" s="93"/>
    </row>
    <row r="194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126"/>
      <c r="W194" s="93"/>
      <c r="X194" s="93"/>
      <c r="Y194" s="93"/>
      <c r="Z194" s="93"/>
    </row>
    <row r="195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126"/>
      <c r="W195" s="93"/>
      <c r="X195" s="93"/>
      <c r="Y195" s="93"/>
      <c r="Z195" s="93"/>
    </row>
    <row r="196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126"/>
      <c r="W196" s="93"/>
      <c r="X196" s="93"/>
      <c r="Y196" s="93"/>
      <c r="Z196" s="93"/>
    </row>
    <row r="197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126"/>
      <c r="W197" s="93"/>
      <c r="X197" s="93"/>
      <c r="Y197" s="93"/>
      <c r="Z197" s="93"/>
    </row>
    <row r="198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126"/>
      <c r="W198" s="93"/>
      <c r="X198" s="93"/>
      <c r="Y198" s="93"/>
      <c r="Z198" s="93"/>
    </row>
    <row r="199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126"/>
      <c r="W199" s="93"/>
      <c r="X199" s="93"/>
      <c r="Y199" s="93"/>
      <c r="Z199" s="93"/>
    </row>
    <row r="200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126"/>
      <c r="W200" s="93"/>
      <c r="X200" s="93"/>
      <c r="Y200" s="93"/>
      <c r="Z200" s="93"/>
    </row>
    <row r="20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126"/>
      <c r="W201" s="93"/>
      <c r="X201" s="93"/>
      <c r="Y201" s="93"/>
      <c r="Z201" s="93"/>
    </row>
    <row r="20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126"/>
      <c r="W202" s="93"/>
      <c r="X202" s="93"/>
      <c r="Y202" s="93"/>
      <c r="Z202" s="93"/>
    </row>
    <row r="203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126"/>
      <c r="W203" s="93"/>
      <c r="X203" s="93"/>
      <c r="Y203" s="93"/>
      <c r="Z203" s="93"/>
    </row>
    <row r="204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126"/>
      <c r="W204" s="93"/>
      <c r="X204" s="93"/>
      <c r="Y204" s="93"/>
      <c r="Z204" s="93"/>
    </row>
    <row r="205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126"/>
      <c r="W205" s="93"/>
      <c r="X205" s="93"/>
      <c r="Y205" s="93"/>
      <c r="Z205" s="93"/>
    </row>
    <row r="206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126"/>
      <c r="W206" s="93"/>
      <c r="X206" s="93"/>
      <c r="Y206" s="93"/>
      <c r="Z206" s="93"/>
    </row>
    <row r="207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126"/>
      <c r="W207" s="93"/>
      <c r="X207" s="93"/>
      <c r="Y207" s="93"/>
      <c r="Z207" s="93"/>
    </row>
    <row r="208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126"/>
      <c r="W208" s="93"/>
      <c r="X208" s="93"/>
      <c r="Y208" s="93"/>
      <c r="Z208" s="93"/>
    </row>
    <row r="209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126"/>
      <c r="W209" s="93"/>
      <c r="X209" s="93"/>
      <c r="Y209" s="93"/>
      <c r="Z209" s="93"/>
    </row>
    <row r="210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126"/>
      <c r="W210" s="93"/>
      <c r="X210" s="93"/>
      <c r="Y210" s="93"/>
      <c r="Z210" s="93"/>
    </row>
    <row r="21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126"/>
      <c r="W211" s="93"/>
      <c r="X211" s="93"/>
      <c r="Y211" s="93"/>
      <c r="Z211" s="93"/>
    </row>
    <row r="21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126"/>
      <c r="W212" s="93"/>
      <c r="X212" s="93"/>
      <c r="Y212" s="93"/>
      <c r="Z212" s="93"/>
    </row>
    <row r="213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126"/>
      <c r="W213" s="93"/>
      <c r="X213" s="93"/>
      <c r="Y213" s="93"/>
      <c r="Z213" s="93"/>
    </row>
    <row r="214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126"/>
      <c r="W214" s="93"/>
      <c r="X214" s="93"/>
      <c r="Y214" s="93"/>
      <c r="Z214" s="93"/>
    </row>
    <row r="215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126"/>
      <c r="W215" s="93"/>
      <c r="X215" s="93"/>
      <c r="Y215" s="93"/>
      <c r="Z215" s="93"/>
    </row>
    <row r="216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126"/>
      <c r="W216" s="93"/>
      <c r="X216" s="93"/>
      <c r="Y216" s="93"/>
      <c r="Z216" s="93"/>
    </row>
    <row r="217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126"/>
      <c r="W217" s="93"/>
      <c r="X217" s="93"/>
      <c r="Y217" s="93"/>
      <c r="Z217" s="93"/>
    </row>
    <row r="218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126"/>
      <c r="W218" s="93"/>
      <c r="X218" s="93"/>
      <c r="Y218" s="93"/>
      <c r="Z218" s="93"/>
    </row>
    <row r="219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126"/>
      <c r="W219" s="93"/>
      <c r="X219" s="93"/>
      <c r="Y219" s="93"/>
      <c r="Z219" s="93"/>
    </row>
    <row r="220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126"/>
      <c r="W220" s="93"/>
      <c r="X220" s="93"/>
      <c r="Y220" s="93"/>
      <c r="Z220" s="93"/>
    </row>
    <row r="22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126"/>
      <c r="W221" s="93"/>
      <c r="X221" s="93"/>
      <c r="Y221" s="93"/>
      <c r="Z221" s="93"/>
    </row>
    <row r="22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126"/>
      <c r="W222" s="93"/>
      <c r="X222" s="93"/>
      <c r="Y222" s="93"/>
      <c r="Z222" s="93"/>
    </row>
    <row r="223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126"/>
      <c r="W223" s="93"/>
      <c r="X223" s="93"/>
      <c r="Y223" s="93"/>
      <c r="Z223" s="93"/>
    </row>
    <row r="224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126"/>
      <c r="W224" s="93"/>
      <c r="X224" s="93"/>
      <c r="Y224" s="93"/>
      <c r="Z224" s="93"/>
    </row>
    <row r="225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126"/>
      <c r="W225" s="93"/>
      <c r="X225" s="93"/>
      <c r="Y225" s="93"/>
      <c r="Z225" s="93"/>
    </row>
    <row r="226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126"/>
      <c r="W226" s="93"/>
      <c r="X226" s="93"/>
      <c r="Y226" s="93"/>
      <c r="Z226" s="93"/>
    </row>
    <row r="227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126"/>
      <c r="W227" s="93"/>
      <c r="X227" s="93"/>
      <c r="Y227" s="93"/>
      <c r="Z227" s="93"/>
    </row>
    <row r="228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126"/>
      <c r="W228" s="93"/>
      <c r="X228" s="93"/>
      <c r="Y228" s="93"/>
      <c r="Z228" s="93"/>
    </row>
    <row r="229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126"/>
      <c r="W229" s="93"/>
      <c r="X229" s="93"/>
      <c r="Y229" s="93"/>
      <c r="Z229" s="93"/>
    </row>
    <row r="230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126"/>
      <c r="W230" s="93"/>
      <c r="X230" s="93"/>
      <c r="Y230" s="93"/>
      <c r="Z230" s="93"/>
    </row>
    <row r="23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126"/>
      <c r="W231" s="93"/>
      <c r="X231" s="93"/>
      <c r="Y231" s="93"/>
      <c r="Z231" s="93"/>
    </row>
    <row r="23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126"/>
      <c r="W232" s="93"/>
      <c r="X232" s="93"/>
      <c r="Y232" s="93"/>
      <c r="Z232" s="93"/>
    </row>
    <row r="233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126"/>
      <c r="W233" s="93"/>
      <c r="X233" s="93"/>
      <c r="Y233" s="93"/>
      <c r="Z233" s="93"/>
    </row>
    <row r="234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126"/>
      <c r="W234" s="93"/>
      <c r="X234" s="93"/>
      <c r="Y234" s="93"/>
      <c r="Z234" s="93"/>
    </row>
    <row r="235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126"/>
      <c r="W235" s="93"/>
      <c r="X235" s="93"/>
      <c r="Y235" s="93"/>
      <c r="Z235" s="93"/>
    </row>
    <row r="236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126"/>
      <c r="W236" s="93"/>
      <c r="X236" s="93"/>
      <c r="Y236" s="93"/>
      <c r="Z236" s="93"/>
    </row>
    <row r="237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126"/>
      <c r="W237" s="93"/>
      <c r="X237" s="93"/>
      <c r="Y237" s="93"/>
      <c r="Z237" s="93"/>
    </row>
    <row r="238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126"/>
      <c r="W238" s="93"/>
      <c r="X238" s="93"/>
      <c r="Y238" s="93"/>
      <c r="Z238" s="93"/>
    </row>
    <row r="239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126"/>
      <c r="W239" s="93"/>
      <c r="X239" s="93"/>
      <c r="Y239" s="93"/>
      <c r="Z239" s="93"/>
    </row>
    <row r="240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126"/>
      <c r="W240" s="93"/>
      <c r="X240" s="93"/>
      <c r="Y240" s="93"/>
      <c r="Z240" s="93"/>
    </row>
    <row r="24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126"/>
      <c r="W241" s="93"/>
      <c r="X241" s="93"/>
      <c r="Y241" s="93"/>
      <c r="Z241" s="93"/>
    </row>
    <row r="24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126"/>
      <c r="W242" s="93"/>
      <c r="X242" s="93"/>
      <c r="Y242" s="93"/>
      <c r="Z242" s="93"/>
    </row>
    <row r="243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126"/>
      <c r="W243" s="93"/>
      <c r="X243" s="93"/>
      <c r="Y243" s="93"/>
      <c r="Z243" s="93"/>
    </row>
    <row r="244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126"/>
      <c r="W244" s="93"/>
      <c r="X244" s="93"/>
      <c r="Y244" s="93"/>
      <c r="Z244" s="93"/>
    </row>
    <row r="245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126"/>
      <c r="W245" s="93"/>
      <c r="X245" s="93"/>
      <c r="Y245" s="93"/>
      <c r="Z245" s="93"/>
    </row>
    <row r="246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126"/>
      <c r="W246" s="93"/>
      <c r="X246" s="93"/>
      <c r="Y246" s="93"/>
      <c r="Z246" s="93"/>
    </row>
    <row r="247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126"/>
      <c r="W247" s="93"/>
      <c r="X247" s="93"/>
      <c r="Y247" s="93"/>
      <c r="Z247" s="93"/>
    </row>
    <row r="248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126"/>
      <c r="W248" s="93"/>
      <c r="X248" s="93"/>
      <c r="Y248" s="93"/>
      <c r="Z248" s="93"/>
    </row>
    <row r="249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126"/>
      <c r="W249" s="93"/>
      <c r="X249" s="93"/>
      <c r="Y249" s="93"/>
      <c r="Z249" s="93"/>
    </row>
    <row r="250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126"/>
      <c r="W250" s="93"/>
      <c r="X250" s="93"/>
      <c r="Y250" s="93"/>
      <c r="Z250" s="93"/>
    </row>
    <row r="25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126"/>
      <c r="W251" s="93"/>
      <c r="X251" s="93"/>
      <c r="Y251" s="93"/>
      <c r="Z251" s="93"/>
    </row>
    <row r="25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126"/>
      <c r="W252" s="93"/>
      <c r="X252" s="93"/>
      <c r="Y252" s="93"/>
      <c r="Z252" s="93"/>
    </row>
    <row r="253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126"/>
      <c r="W253" s="93"/>
      <c r="X253" s="93"/>
      <c r="Y253" s="93"/>
      <c r="Z253" s="93"/>
    </row>
    <row r="254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126"/>
      <c r="W254" s="93"/>
      <c r="X254" s="93"/>
      <c r="Y254" s="93"/>
      <c r="Z254" s="93"/>
    </row>
    <row r="255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126"/>
      <c r="W255" s="93"/>
      <c r="X255" s="93"/>
      <c r="Y255" s="93"/>
      <c r="Z255" s="93"/>
    </row>
    <row r="256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126"/>
      <c r="W256" s="93"/>
      <c r="X256" s="93"/>
      <c r="Y256" s="93"/>
      <c r="Z256" s="93"/>
    </row>
    <row r="257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126"/>
      <c r="W257" s="93"/>
      <c r="X257" s="93"/>
      <c r="Y257" s="93"/>
      <c r="Z257" s="93"/>
    </row>
    <row r="258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126"/>
      <c r="W258" s="93"/>
      <c r="X258" s="93"/>
      <c r="Y258" s="93"/>
      <c r="Z258" s="93"/>
    </row>
    <row r="259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126"/>
      <c r="W259" s="93"/>
      <c r="X259" s="93"/>
      <c r="Y259" s="93"/>
      <c r="Z259" s="93"/>
    </row>
    <row r="260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126"/>
      <c r="W260" s="93"/>
      <c r="X260" s="93"/>
      <c r="Y260" s="93"/>
      <c r="Z260" s="93"/>
    </row>
    <row r="26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126"/>
      <c r="W261" s="93"/>
      <c r="X261" s="93"/>
      <c r="Y261" s="93"/>
      <c r="Z261" s="93"/>
    </row>
    <row r="26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126"/>
      <c r="W262" s="93"/>
      <c r="X262" s="93"/>
      <c r="Y262" s="93"/>
      <c r="Z262" s="93"/>
    </row>
    <row r="263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126"/>
      <c r="W263" s="93"/>
      <c r="X263" s="93"/>
      <c r="Y263" s="93"/>
      <c r="Z263" s="93"/>
    </row>
    <row r="264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126"/>
      <c r="W264" s="93"/>
      <c r="X264" s="93"/>
      <c r="Y264" s="93"/>
      <c r="Z264" s="93"/>
    </row>
    <row r="265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126"/>
      <c r="W265" s="93"/>
      <c r="X265" s="93"/>
      <c r="Y265" s="93"/>
      <c r="Z265" s="93"/>
    </row>
    <row r="266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126"/>
      <c r="W266" s="93"/>
      <c r="X266" s="93"/>
      <c r="Y266" s="93"/>
      <c r="Z266" s="93"/>
    </row>
    <row r="267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126"/>
      <c r="W267" s="93"/>
      <c r="X267" s="93"/>
      <c r="Y267" s="93"/>
      <c r="Z267" s="93"/>
    </row>
    <row r="268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126"/>
      <c r="W268" s="93"/>
      <c r="X268" s="93"/>
      <c r="Y268" s="93"/>
      <c r="Z268" s="93"/>
    </row>
    <row r="269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126"/>
      <c r="W269" s="93"/>
      <c r="X269" s="93"/>
      <c r="Y269" s="93"/>
      <c r="Z269" s="93"/>
    </row>
    <row r="270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126"/>
      <c r="W270" s="93"/>
      <c r="X270" s="93"/>
      <c r="Y270" s="93"/>
      <c r="Z270" s="93"/>
    </row>
    <row r="27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126"/>
      <c r="W271" s="93"/>
      <c r="X271" s="93"/>
      <c r="Y271" s="93"/>
      <c r="Z271" s="93"/>
    </row>
    <row r="27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126"/>
      <c r="W272" s="93"/>
      <c r="X272" s="93"/>
      <c r="Y272" s="93"/>
      <c r="Z272" s="93"/>
    </row>
    <row r="273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126"/>
      <c r="W273" s="93"/>
      <c r="X273" s="93"/>
      <c r="Y273" s="93"/>
      <c r="Z273" s="93"/>
    </row>
    <row r="274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126"/>
      <c r="W274" s="93"/>
      <c r="X274" s="93"/>
      <c r="Y274" s="93"/>
      <c r="Z274" s="93"/>
    </row>
    <row r="275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126"/>
      <c r="W275" s="93"/>
      <c r="X275" s="93"/>
      <c r="Y275" s="93"/>
      <c r="Z275" s="93"/>
    </row>
    <row r="276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126"/>
      <c r="W276" s="93"/>
      <c r="X276" s="93"/>
      <c r="Y276" s="93"/>
      <c r="Z276" s="93"/>
    </row>
    <row r="277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126"/>
      <c r="W277" s="93"/>
      <c r="X277" s="93"/>
      <c r="Y277" s="93"/>
      <c r="Z277" s="93"/>
    </row>
    <row r="278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126"/>
      <c r="W278" s="93"/>
      <c r="X278" s="93"/>
      <c r="Y278" s="93"/>
      <c r="Z278" s="93"/>
    </row>
    <row r="279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126"/>
      <c r="W279" s="93"/>
      <c r="X279" s="93"/>
      <c r="Y279" s="93"/>
      <c r="Z279" s="93"/>
    </row>
    <row r="280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126"/>
      <c r="W280" s="93"/>
      <c r="X280" s="93"/>
      <c r="Y280" s="93"/>
      <c r="Z280" s="93"/>
    </row>
    <row r="28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126"/>
      <c r="W281" s="93"/>
      <c r="X281" s="93"/>
      <c r="Y281" s="93"/>
      <c r="Z281" s="93"/>
    </row>
    <row r="28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126"/>
      <c r="W282" s="93"/>
      <c r="X282" s="93"/>
      <c r="Y282" s="93"/>
      <c r="Z282" s="93"/>
    </row>
    <row r="283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126"/>
      <c r="W283" s="93"/>
      <c r="X283" s="93"/>
      <c r="Y283" s="93"/>
      <c r="Z283" s="93"/>
    </row>
    <row r="284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126"/>
      <c r="W284" s="93"/>
      <c r="X284" s="93"/>
      <c r="Y284" s="93"/>
      <c r="Z284" s="93"/>
    </row>
    <row r="285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126"/>
      <c r="W285" s="93"/>
      <c r="X285" s="93"/>
      <c r="Y285" s="93"/>
      <c r="Z285" s="93"/>
    </row>
    <row r="286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126"/>
      <c r="W286" s="93"/>
      <c r="X286" s="93"/>
      <c r="Y286" s="93"/>
      <c r="Z286" s="93"/>
    </row>
    <row r="287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126"/>
      <c r="W287" s="93"/>
      <c r="X287" s="93"/>
      <c r="Y287" s="93"/>
      <c r="Z287" s="93"/>
    </row>
    <row r="288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126"/>
      <c r="W288" s="93"/>
      <c r="X288" s="93"/>
      <c r="Y288" s="93"/>
      <c r="Z288" s="93"/>
    </row>
    <row r="289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126"/>
      <c r="W289" s="93"/>
      <c r="X289" s="93"/>
      <c r="Y289" s="93"/>
      <c r="Z289" s="93"/>
    </row>
    <row r="290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126"/>
      <c r="W290" s="93"/>
      <c r="X290" s="93"/>
      <c r="Y290" s="93"/>
      <c r="Z290" s="93"/>
    </row>
    <row r="29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126"/>
      <c r="W291" s="93"/>
      <c r="X291" s="93"/>
      <c r="Y291" s="93"/>
      <c r="Z291" s="93"/>
    </row>
    <row r="29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126"/>
      <c r="W292" s="93"/>
      <c r="X292" s="93"/>
      <c r="Y292" s="93"/>
      <c r="Z292" s="93"/>
    </row>
    <row r="293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126"/>
      <c r="W293" s="93"/>
      <c r="X293" s="93"/>
      <c r="Y293" s="93"/>
      <c r="Z293" s="93"/>
    </row>
    <row r="294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126"/>
      <c r="W294" s="93"/>
      <c r="X294" s="93"/>
      <c r="Y294" s="93"/>
      <c r="Z294" s="93"/>
    </row>
    <row r="295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126"/>
      <c r="W295" s="93"/>
      <c r="X295" s="93"/>
      <c r="Y295" s="93"/>
      <c r="Z295" s="93"/>
    </row>
    <row r="296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126"/>
      <c r="W296" s="93"/>
      <c r="X296" s="93"/>
      <c r="Y296" s="93"/>
      <c r="Z296" s="93"/>
    </row>
    <row r="297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126"/>
      <c r="W297" s="93"/>
      <c r="X297" s="93"/>
      <c r="Y297" s="93"/>
      <c r="Z297" s="93"/>
    </row>
    <row r="298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126"/>
      <c r="W298" s="93"/>
      <c r="X298" s="93"/>
      <c r="Y298" s="93"/>
      <c r="Z298" s="93"/>
    </row>
    <row r="299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126"/>
      <c r="W299" s="93"/>
      <c r="X299" s="93"/>
      <c r="Y299" s="93"/>
      <c r="Z299" s="93"/>
    </row>
    <row r="300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126"/>
      <c r="W300" s="93"/>
      <c r="X300" s="93"/>
      <c r="Y300" s="93"/>
      <c r="Z300" s="93"/>
    </row>
    <row r="30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126"/>
      <c r="W301" s="93"/>
      <c r="X301" s="93"/>
      <c r="Y301" s="93"/>
      <c r="Z301" s="93"/>
    </row>
    <row r="30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126"/>
      <c r="W302" s="93"/>
      <c r="X302" s="93"/>
      <c r="Y302" s="93"/>
      <c r="Z302" s="93"/>
    </row>
    <row r="303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126"/>
      <c r="W303" s="93"/>
      <c r="X303" s="93"/>
      <c r="Y303" s="93"/>
      <c r="Z303" s="93"/>
    </row>
    <row r="304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126"/>
      <c r="W304" s="93"/>
      <c r="X304" s="93"/>
      <c r="Y304" s="93"/>
      <c r="Z304" s="93"/>
    </row>
    <row r="305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126"/>
      <c r="W305" s="93"/>
      <c r="X305" s="93"/>
      <c r="Y305" s="93"/>
      <c r="Z305" s="93"/>
    </row>
    <row r="306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126"/>
      <c r="W306" s="93"/>
      <c r="X306" s="93"/>
      <c r="Y306" s="93"/>
      <c r="Z306" s="93"/>
    </row>
    <row r="307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126"/>
      <c r="W307" s="93"/>
      <c r="X307" s="93"/>
      <c r="Y307" s="93"/>
      <c r="Z307" s="93"/>
    </row>
    <row r="308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126"/>
      <c r="W308" s="93"/>
      <c r="X308" s="93"/>
      <c r="Y308" s="93"/>
      <c r="Z308" s="93"/>
    </row>
    <row r="309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126"/>
      <c r="W309" s="93"/>
      <c r="X309" s="93"/>
      <c r="Y309" s="93"/>
      <c r="Z309" s="93"/>
    </row>
    <row r="310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126"/>
      <c r="W310" s="93"/>
      <c r="X310" s="93"/>
      <c r="Y310" s="93"/>
      <c r="Z310" s="93"/>
    </row>
    <row r="31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126"/>
      <c r="W311" s="93"/>
      <c r="X311" s="93"/>
      <c r="Y311" s="93"/>
      <c r="Z311" s="93"/>
    </row>
    <row r="31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126"/>
      <c r="W312" s="93"/>
      <c r="X312" s="93"/>
      <c r="Y312" s="93"/>
      <c r="Z312" s="93"/>
    </row>
    <row r="313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126"/>
      <c r="W313" s="93"/>
      <c r="X313" s="93"/>
      <c r="Y313" s="93"/>
      <c r="Z313" s="93"/>
    </row>
    <row r="314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126"/>
      <c r="W314" s="93"/>
      <c r="X314" s="93"/>
      <c r="Y314" s="93"/>
      <c r="Z314" s="93"/>
    </row>
    <row r="315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126"/>
      <c r="W315" s="93"/>
      <c r="X315" s="93"/>
      <c r="Y315" s="93"/>
      <c r="Z315" s="93"/>
    </row>
    <row r="316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126"/>
      <c r="W316" s="93"/>
      <c r="X316" s="93"/>
      <c r="Y316" s="93"/>
      <c r="Z316" s="93"/>
    </row>
    <row r="317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126"/>
      <c r="W317" s="93"/>
      <c r="X317" s="93"/>
      <c r="Y317" s="93"/>
      <c r="Z317" s="93"/>
    </row>
    <row r="318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126"/>
      <c r="W318" s="93"/>
      <c r="X318" s="93"/>
      <c r="Y318" s="93"/>
      <c r="Z318" s="93"/>
    </row>
    <row r="319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126"/>
      <c r="W319" s="93"/>
      <c r="X319" s="93"/>
      <c r="Y319" s="93"/>
      <c r="Z319" s="93"/>
    </row>
    <row r="320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126"/>
      <c r="W320" s="93"/>
      <c r="X320" s="93"/>
      <c r="Y320" s="93"/>
      <c r="Z320" s="93"/>
    </row>
    <row r="32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126"/>
      <c r="W321" s="93"/>
      <c r="X321" s="93"/>
      <c r="Y321" s="93"/>
      <c r="Z321" s="93"/>
    </row>
    <row r="32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126"/>
      <c r="W322" s="93"/>
      <c r="X322" s="93"/>
      <c r="Y322" s="93"/>
      <c r="Z322" s="93"/>
    </row>
    <row r="323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126"/>
      <c r="W323" s="93"/>
      <c r="X323" s="93"/>
      <c r="Y323" s="93"/>
      <c r="Z323" s="93"/>
    </row>
    <row r="324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126"/>
      <c r="W324" s="93"/>
      <c r="X324" s="93"/>
      <c r="Y324" s="93"/>
      <c r="Z324" s="93"/>
    </row>
    <row r="325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126"/>
      <c r="W325" s="93"/>
      <c r="X325" s="93"/>
      <c r="Y325" s="93"/>
      <c r="Z325" s="93"/>
    </row>
    <row r="326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126"/>
      <c r="W326" s="93"/>
      <c r="X326" s="93"/>
      <c r="Y326" s="93"/>
      <c r="Z326" s="93"/>
    </row>
    <row r="327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126"/>
      <c r="W327" s="93"/>
      <c r="X327" s="93"/>
      <c r="Y327" s="93"/>
      <c r="Z327" s="93"/>
    </row>
    <row r="328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126"/>
      <c r="W328" s="93"/>
      <c r="X328" s="93"/>
      <c r="Y328" s="93"/>
      <c r="Z328" s="93"/>
    </row>
    <row r="329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126"/>
      <c r="W329" s="93"/>
      <c r="X329" s="93"/>
      <c r="Y329" s="93"/>
      <c r="Z329" s="93"/>
    </row>
    <row r="330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126"/>
      <c r="W330" s="93"/>
      <c r="X330" s="93"/>
      <c r="Y330" s="93"/>
      <c r="Z330" s="93"/>
    </row>
    <row r="33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126"/>
      <c r="W331" s="93"/>
      <c r="X331" s="93"/>
      <c r="Y331" s="93"/>
      <c r="Z331" s="93"/>
    </row>
    <row r="33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126"/>
      <c r="W332" s="93"/>
      <c r="X332" s="93"/>
      <c r="Y332" s="93"/>
      <c r="Z332" s="93"/>
    </row>
    <row r="333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126"/>
      <c r="W333" s="93"/>
      <c r="X333" s="93"/>
      <c r="Y333" s="93"/>
      <c r="Z333" s="93"/>
    </row>
    <row r="334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126"/>
      <c r="W334" s="93"/>
      <c r="X334" s="93"/>
      <c r="Y334" s="93"/>
      <c r="Z334" s="93"/>
    </row>
    <row r="335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126"/>
      <c r="W335" s="93"/>
      <c r="X335" s="93"/>
      <c r="Y335" s="93"/>
      <c r="Z335" s="93"/>
    </row>
    <row r="336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126"/>
      <c r="W336" s="93"/>
      <c r="X336" s="93"/>
      <c r="Y336" s="93"/>
      <c r="Z336" s="93"/>
    </row>
    <row r="337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126"/>
      <c r="W337" s="93"/>
      <c r="X337" s="93"/>
      <c r="Y337" s="93"/>
      <c r="Z337" s="93"/>
    </row>
    <row r="338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126"/>
      <c r="W338" s="93"/>
      <c r="X338" s="93"/>
      <c r="Y338" s="93"/>
      <c r="Z338" s="93"/>
    </row>
    <row r="339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126"/>
      <c r="W339" s="93"/>
      <c r="X339" s="93"/>
      <c r="Y339" s="93"/>
      <c r="Z339" s="93"/>
    </row>
    <row r="340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126"/>
      <c r="W340" s="93"/>
      <c r="X340" s="93"/>
      <c r="Y340" s="93"/>
      <c r="Z340" s="93"/>
    </row>
    <row r="34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126"/>
      <c r="W341" s="93"/>
      <c r="X341" s="93"/>
      <c r="Y341" s="93"/>
      <c r="Z341" s="93"/>
    </row>
    <row r="34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126"/>
      <c r="W342" s="93"/>
      <c r="X342" s="93"/>
      <c r="Y342" s="93"/>
      <c r="Z342" s="93"/>
    </row>
    <row r="343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126"/>
      <c r="W343" s="93"/>
      <c r="X343" s="93"/>
      <c r="Y343" s="93"/>
      <c r="Z343" s="93"/>
    </row>
    <row r="344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126"/>
      <c r="W344" s="93"/>
      <c r="X344" s="93"/>
      <c r="Y344" s="93"/>
      <c r="Z344" s="93"/>
    </row>
    <row r="345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126"/>
      <c r="W345" s="93"/>
      <c r="X345" s="93"/>
      <c r="Y345" s="93"/>
      <c r="Z345" s="93"/>
    </row>
    <row r="346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126"/>
      <c r="W346" s="93"/>
      <c r="X346" s="93"/>
      <c r="Y346" s="93"/>
      <c r="Z346" s="93"/>
    </row>
    <row r="347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126"/>
      <c r="W347" s="93"/>
      <c r="X347" s="93"/>
      <c r="Y347" s="93"/>
      <c r="Z347" s="93"/>
    </row>
    <row r="348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126"/>
      <c r="W348" s="93"/>
      <c r="X348" s="93"/>
      <c r="Y348" s="93"/>
      <c r="Z348" s="93"/>
    </row>
    <row r="349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126"/>
      <c r="W349" s="93"/>
      <c r="X349" s="93"/>
      <c r="Y349" s="93"/>
      <c r="Z349" s="93"/>
    </row>
    <row r="350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126"/>
      <c r="W350" s="93"/>
      <c r="X350" s="93"/>
      <c r="Y350" s="93"/>
      <c r="Z350" s="93"/>
    </row>
    <row r="35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126"/>
      <c r="W351" s="93"/>
      <c r="X351" s="93"/>
      <c r="Y351" s="93"/>
      <c r="Z351" s="93"/>
    </row>
    <row r="35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126"/>
      <c r="W352" s="93"/>
      <c r="X352" s="93"/>
      <c r="Y352" s="93"/>
      <c r="Z352" s="93"/>
    </row>
    <row r="353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126"/>
      <c r="W353" s="93"/>
      <c r="X353" s="93"/>
      <c r="Y353" s="93"/>
      <c r="Z353" s="93"/>
    </row>
    <row r="354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126"/>
      <c r="W354" s="93"/>
      <c r="X354" s="93"/>
      <c r="Y354" s="93"/>
      <c r="Z354" s="93"/>
    </row>
    <row r="355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126"/>
      <c r="W355" s="93"/>
      <c r="X355" s="93"/>
      <c r="Y355" s="93"/>
      <c r="Z355" s="93"/>
    </row>
    <row r="356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126"/>
      <c r="W356" s="93"/>
      <c r="X356" s="93"/>
      <c r="Y356" s="93"/>
      <c r="Z356" s="93"/>
    </row>
    <row r="357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126"/>
      <c r="W357" s="93"/>
      <c r="X357" s="93"/>
      <c r="Y357" s="93"/>
      <c r="Z357" s="93"/>
    </row>
    <row r="358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126"/>
      <c r="W358" s="93"/>
      <c r="X358" s="93"/>
      <c r="Y358" s="93"/>
      <c r="Z358" s="93"/>
    </row>
    <row r="359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126"/>
      <c r="W359" s="93"/>
      <c r="X359" s="93"/>
      <c r="Y359" s="93"/>
      <c r="Z359" s="93"/>
    </row>
    <row r="360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126"/>
      <c r="W360" s="93"/>
      <c r="X360" s="93"/>
      <c r="Y360" s="93"/>
      <c r="Z360" s="93"/>
    </row>
    <row r="36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126"/>
      <c r="W361" s="93"/>
      <c r="X361" s="93"/>
      <c r="Y361" s="93"/>
      <c r="Z361" s="93"/>
    </row>
    <row r="36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126"/>
      <c r="W362" s="93"/>
      <c r="X362" s="93"/>
      <c r="Y362" s="93"/>
      <c r="Z362" s="93"/>
    </row>
    <row r="363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126"/>
      <c r="W363" s="93"/>
      <c r="X363" s="93"/>
      <c r="Y363" s="93"/>
      <c r="Z363" s="93"/>
    </row>
    <row r="364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126"/>
      <c r="W364" s="93"/>
      <c r="X364" s="93"/>
      <c r="Y364" s="93"/>
      <c r="Z364" s="93"/>
    </row>
    <row r="365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126"/>
      <c r="W365" s="93"/>
      <c r="X365" s="93"/>
      <c r="Y365" s="93"/>
      <c r="Z365" s="93"/>
    </row>
    <row r="366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126"/>
      <c r="W366" s="93"/>
      <c r="X366" s="93"/>
      <c r="Y366" s="93"/>
      <c r="Z366" s="93"/>
    </row>
    <row r="367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126"/>
      <c r="W367" s="93"/>
      <c r="X367" s="93"/>
      <c r="Y367" s="93"/>
      <c r="Z367" s="93"/>
    </row>
    <row r="368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126"/>
      <c r="W368" s="93"/>
      <c r="X368" s="93"/>
      <c r="Y368" s="93"/>
      <c r="Z368" s="93"/>
    </row>
    <row r="369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126"/>
      <c r="W369" s="93"/>
      <c r="X369" s="93"/>
      <c r="Y369" s="93"/>
      <c r="Z369" s="93"/>
    </row>
    <row r="370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126"/>
      <c r="W370" s="93"/>
      <c r="X370" s="93"/>
      <c r="Y370" s="93"/>
      <c r="Z370" s="93"/>
    </row>
    <row r="37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126"/>
      <c r="W371" s="93"/>
      <c r="X371" s="93"/>
      <c r="Y371" s="93"/>
      <c r="Z371" s="93"/>
    </row>
    <row r="37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126"/>
      <c r="W372" s="93"/>
      <c r="X372" s="93"/>
      <c r="Y372" s="93"/>
      <c r="Z372" s="93"/>
    </row>
    <row r="373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126"/>
      <c r="W373" s="93"/>
      <c r="X373" s="93"/>
      <c r="Y373" s="93"/>
      <c r="Z373" s="93"/>
    </row>
    <row r="374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126"/>
      <c r="W374" s="93"/>
      <c r="X374" s="93"/>
      <c r="Y374" s="93"/>
      <c r="Z374" s="93"/>
    </row>
    <row r="375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126"/>
      <c r="W375" s="93"/>
      <c r="X375" s="93"/>
      <c r="Y375" s="93"/>
      <c r="Z375" s="93"/>
    </row>
    <row r="376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126"/>
      <c r="W376" s="93"/>
      <c r="X376" s="93"/>
      <c r="Y376" s="93"/>
      <c r="Z376" s="93"/>
    </row>
    <row r="377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126"/>
      <c r="W377" s="93"/>
      <c r="X377" s="93"/>
      <c r="Y377" s="93"/>
      <c r="Z377" s="93"/>
    </row>
    <row r="378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126"/>
      <c r="W378" s="93"/>
      <c r="X378" s="93"/>
      <c r="Y378" s="93"/>
      <c r="Z378" s="93"/>
    </row>
    <row r="379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126"/>
      <c r="W379" s="93"/>
      <c r="X379" s="93"/>
      <c r="Y379" s="93"/>
      <c r="Z379" s="93"/>
    </row>
    <row r="380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126"/>
      <c r="W380" s="93"/>
      <c r="X380" s="93"/>
      <c r="Y380" s="93"/>
      <c r="Z380" s="93"/>
    </row>
    <row r="38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126"/>
      <c r="W381" s="93"/>
      <c r="X381" s="93"/>
      <c r="Y381" s="93"/>
      <c r="Z381" s="93"/>
    </row>
    <row r="38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126"/>
      <c r="W382" s="93"/>
      <c r="X382" s="93"/>
      <c r="Y382" s="93"/>
      <c r="Z382" s="93"/>
    </row>
    <row r="383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126"/>
      <c r="W383" s="93"/>
      <c r="X383" s="93"/>
      <c r="Y383" s="93"/>
      <c r="Z383" s="93"/>
    </row>
    <row r="384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126"/>
      <c r="W384" s="93"/>
      <c r="X384" s="93"/>
      <c r="Y384" s="93"/>
      <c r="Z384" s="93"/>
    </row>
    <row r="385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126"/>
      <c r="W385" s="93"/>
      <c r="X385" s="93"/>
      <c r="Y385" s="93"/>
      <c r="Z385" s="93"/>
    </row>
    <row r="386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126"/>
      <c r="W386" s="93"/>
      <c r="X386" s="93"/>
      <c r="Y386" s="93"/>
      <c r="Z386" s="93"/>
    </row>
    <row r="387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126"/>
      <c r="W387" s="93"/>
      <c r="X387" s="93"/>
      <c r="Y387" s="93"/>
      <c r="Z387" s="93"/>
    </row>
    <row r="388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126"/>
      <c r="W388" s="93"/>
      <c r="X388" s="93"/>
      <c r="Y388" s="93"/>
      <c r="Z388" s="93"/>
    </row>
    <row r="389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126"/>
      <c r="W389" s="93"/>
      <c r="X389" s="93"/>
      <c r="Y389" s="93"/>
      <c r="Z389" s="93"/>
    </row>
    <row r="390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126"/>
      <c r="W390" s="93"/>
      <c r="X390" s="93"/>
      <c r="Y390" s="93"/>
      <c r="Z390" s="93"/>
    </row>
    <row r="39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126"/>
      <c r="W391" s="93"/>
      <c r="X391" s="93"/>
      <c r="Y391" s="93"/>
      <c r="Z391" s="93"/>
    </row>
    <row r="39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126"/>
      <c r="W392" s="93"/>
      <c r="X392" s="93"/>
      <c r="Y392" s="93"/>
      <c r="Z392" s="93"/>
    </row>
    <row r="393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126"/>
      <c r="W393" s="93"/>
      <c r="X393" s="93"/>
      <c r="Y393" s="93"/>
      <c r="Z393" s="93"/>
    </row>
    <row r="394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126"/>
      <c r="W394" s="93"/>
      <c r="X394" s="93"/>
      <c r="Y394" s="93"/>
      <c r="Z394" s="93"/>
    </row>
    <row r="395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126"/>
      <c r="W395" s="93"/>
      <c r="X395" s="93"/>
      <c r="Y395" s="93"/>
      <c r="Z395" s="93"/>
    </row>
    <row r="396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126"/>
      <c r="W396" s="93"/>
      <c r="X396" s="93"/>
      <c r="Y396" s="93"/>
      <c r="Z396" s="93"/>
    </row>
    <row r="397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126"/>
      <c r="W397" s="93"/>
      <c r="X397" s="93"/>
      <c r="Y397" s="93"/>
      <c r="Z397" s="93"/>
    </row>
    <row r="398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126"/>
      <c r="W398" s="93"/>
      <c r="X398" s="93"/>
      <c r="Y398" s="93"/>
      <c r="Z398" s="93"/>
    </row>
    <row r="399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126"/>
      <c r="W399" s="93"/>
      <c r="X399" s="93"/>
      <c r="Y399" s="93"/>
      <c r="Z399" s="93"/>
    </row>
    <row r="400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126"/>
      <c r="W400" s="93"/>
      <c r="X400" s="93"/>
      <c r="Y400" s="93"/>
      <c r="Z400" s="93"/>
    </row>
    <row r="40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126"/>
      <c r="W401" s="93"/>
      <c r="X401" s="93"/>
      <c r="Y401" s="93"/>
      <c r="Z401" s="93"/>
    </row>
    <row r="40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126"/>
      <c r="W402" s="93"/>
      <c r="X402" s="93"/>
      <c r="Y402" s="93"/>
      <c r="Z402" s="93"/>
    </row>
    <row r="403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126"/>
      <c r="W403" s="93"/>
      <c r="X403" s="93"/>
      <c r="Y403" s="93"/>
      <c r="Z403" s="93"/>
    </row>
    <row r="404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126"/>
      <c r="W404" s="93"/>
      <c r="X404" s="93"/>
      <c r="Y404" s="93"/>
      <c r="Z404" s="93"/>
    </row>
    <row r="405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126"/>
      <c r="W405" s="93"/>
      <c r="X405" s="93"/>
      <c r="Y405" s="93"/>
      <c r="Z405" s="93"/>
    </row>
    <row r="406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126"/>
      <c r="W406" s="93"/>
      <c r="X406" s="93"/>
      <c r="Y406" s="93"/>
      <c r="Z406" s="93"/>
    </row>
    <row r="407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126"/>
      <c r="W407" s="93"/>
      <c r="X407" s="93"/>
      <c r="Y407" s="93"/>
      <c r="Z407" s="93"/>
    </row>
    <row r="408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126"/>
      <c r="W408" s="93"/>
      <c r="X408" s="93"/>
      <c r="Y408" s="93"/>
      <c r="Z408" s="93"/>
    </row>
    <row r="409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126"/>
      <c r="W409" s="93"/>
      <c r="X409" s="93"/>
      <c r="Y409" s="93"/>
      <c r="Z409" s="93"/>
    </row>
    <row r="410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126"/>
      <c r="W410" s="93"/>
      <c r="X410" s="93"/>
      <c r="Y410" s="93"/>
      <c r="Z410" s="93"/>
    </row>
    <row r="41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126"/>
      <c r="W411" s="93"/>
      <c r="X411" s="93"/>
      <c r="Y411" s="93"/>
      <c r="Z411" s="93"/>
    </row>
    <row r="41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126"/>
      <c r="W412" s="93"/>
      <c r="X412" s="93"/>
      <c r="Y412" s="93"/>
      <c r="Z412" s="93"/>
    </row>
    <row r="413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126"/>
      <c r="W413" s="93"/>
      <c r="X413" s="93"/>
      <c r="Y413" s="93"/>
      <c r="Z413" s="93"/>
    </row>
    <row r="414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126"/>
      <c r="W414" s="93"/>
      <c r="X414" s="93"/>
      <c r="Y414" s="93"/>
      <c r="Z414" s="93"/>
    </row>
    <row r="415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126"/>
      <c r="W415" s="93"/>
      <c r="X415" s="93"/>
      <c r="Y415" s="93"/>
      <c r="Z415" s="93"/>
    </row>
    <row r="416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126"/>
      <c r="W416" s="93"/>
      <c r="X416" s="93"/>
      <c r="Y416" s="93"/>
      <c r="Z416" s="93"/>
    </row>
    <row r="417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126"/>
      <c r="W417" s="93"/>
      <c r="X417" s="93"/>
      <c r="Y417" s="93"/>
      <c r="Z417" s="93"/>
    </row>
    <row r="418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126"/>
      <c r="W418" s="93"/>
      <c r="X418" s="93"/>
      <c r="Y418" s="93"/>
      <c r="Z418" s="93"/>
    </row>
    <row r="419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126"/>
      <c r="W419" s="93"/>
      <c r="X419" s="93"/>
      <c r="Y419" s="93"/>
      <c r="Z419" s="93"/>
    </row>
    <row r="420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126"/>
      <c r="W420" s="93"/>
      <c r="X420" s="93"/>
      <c r="Y420" s="93"/>
      <c r="Z420" s="93"/>
    </row>
    <row r="42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126"/>
      <c r="W421" s="93"/>
      <c r="X421" s="93"/>
      <c r="Y421" s="93"/>
      <c r="Z421" s="93"/>
    </row>
    <row r="42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126"/>
      <c r="W422" s="93"/>
      <c r="X422" s="93"/>
      <c r="Y422" s="93"/>
      <c r="Z422" s="93"/>
    </row>
    <row r="423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126"/>
      <c r="W423" s="93"/>
      <c r="X423" s="93"/>
      <c r="Y423" s="93"/>
      <c r="Z423" s="93"/>
    </row>
    <row r="424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126"/>
      <c r="W424" s="93"/>
      <c r="X424" s="93"/>
      <c r="Y424" s="93"/>
      <c r="Z424" s="93"/>
    </row>
    <row r="425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126"/>
      <c r="W425" s="93"/>
      <c r="X425" s="93"/>
      <c r="Y425" s="93"/>
      <c r="Z425" s="93"/>
    </row>
    <row r="426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126"/>
      <c r="W426" s="93"/>
      <c r="X426" s="93"/>
      <c r="Y426" s="93"/>
      <c r="Z426" s="93"/>
    </row>
    <row r="427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126"/>
      <c r="W427" s="93"/>
      <c r="X427" s="93"/>
      <c r="Y427" s="93"/>
      <c r="Z427" s="93"/>
    </row>
    <row r="428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126"/>
      <c r="W428" s="93"/>
      <c r="X428" s="93"/>
      <c r="Y428" s="93"/>
      <c r="Z428" s="93"/>
    </row>
    <row r="429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126"/>
      <c r="W429" s="93"/>
      <c r="X429" s="93"/>
      <c r="Y429" s="93"/>
      <c r="Z429" s="93"/>
    </row>
    <row r="430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126"/>
      <c r="W430" s="93"/>
      <c r="X430" s="93"/>
      <c r="Y430" s="93"/>
      <c r="Z430" s="93"/>
    </row>
    <row r="43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126"/>
      <c r="W431" s="93"/>
      <c r="X431" s="93"/>
      <c r="Y431" s="93"/>
      <c r="Z431" s="93"/>
    </row>
    <row r="43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126"/>
      <c r="W432" s="93"/>
      <c r="X432" s="93"/>
      <c r="Y432" s="93"/>
      <c r="Z432" s="93"/>
    </row>
    <row r="433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126"/>
      <c r="W433" s="93"/>
      <c r="X433" s="93"/>
      <c r="Y433" s="93"/>
      <c r="Z433" s="93"/>
    </row>
    <row r="434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126"/>
      <c r="W434" s="93"/>
      <c r="X434" s="93"/>
      <c r="Y434" s="93"/>
      <c r="Z434" s="93"/>
    </row>
    <row r="435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126"/>
      <c r="W435" s="93"/>
      <c r="X435" s="93"/>
      <c r="Y435" s="93"/>
      <c r="Z435" s="93"/>
    </row>
    <row r="436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126"/>
      <c r="W436" s="93"/>
      <c r="X436" s="93"/>
      <c r="Y436" s="93"/>
      <c r="Z436" s="93"/>
    </row>
    <row r="437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126"/>
      <c r="W437" s="93"/>
      <c r="X437" s="93"/>
      <c r="Y437" s="93"/>
      <c r="Z437" s="93"/>
    </row>
    <row r="438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126"/>
      <c r="W438" s="93"/>
      <c r="X438" s="93"/>
      <c r="Y438" s="93"/>
      <c r="Z438" s="93"/>
    </row>
    <row r="439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126"/>
      <c r="W439" s="93"/>
      <c r="X439" s="93"/>
      <c r="Y439" s="93"/>
      <c r="Z439" s="93"/>
    </row>
    <row r="440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126"/>
      <c r="W440" s="93"/>
      <c r="X440" s="93"/>
      <c r="Y440" s="93"/>
      <c r="Z440" s="93"/>
    </row>
    <row r="44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126"/>
      <c r="W441" s="93"/>
      <c r="X441" s="93"/>
      <c r="Y441" s="93"/>
      <c r="Z441" s="93"/>
    </row>
    <row r="44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126"/>
      <c r="W442" s="93"/>
      <c r="X442" s="93"/>
      <c r="Y442" s="93"/>
      <c r="Z442" s="93"/>
    </row>
    <row r="443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126"/>
      <c r="W443" s="93"/>
      <c r="X443" s="93"/>
      <c r="Y443" s="93"/>
      <c r="Z443" s="93"/>
    </row>
    <row r="444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126"/>
      <c r="W444" s="93"/>
      <c r="X444" s="93"/>
      <c r="Y444" s="93"/>
      <c r="Z444" s="93"/>
    </row>
    <row r="445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126"/>
      <c r="W445" s="93"/>
      <c r="X445" s="93"/>
      <c r="Y445" s="93"/>
      <c r="Z445" s="93"/>
    </row>
    <row r="446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126"/>
      <c r="W446" s="93"/>
      <c r="X446" s="93"/>
      <c r="Y446" s="93"/>
      <c r="Z446" s="93"/>
    </row>
    <row r="447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126"/>
      <c r="W447" s="93"/>
      <c r="X447" s="93"/>
      <c r="Y447" s="93"/>
      <c r="Z447" s="93"/>
    </row>
    <row r="448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126"/>
      <c r="W448" s="93"/>
      <c r="X448" s="93"/>
      <c r="Y448" s="93"/>
      <c r="Z448" s="93"/>
    </row>
    <row r="449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126"/>
      <c r="W449" s="93"/>
      <c r="X449" s="93"/>
      <c r="Y449" s="93"/>
      <c r="Z449" s="93"/>
    </row>
    <row r="450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126"/>
      <c r="W450" s="93"/>
      <c r="X450" s="93"/>
      <c r="Y450" s="93"/>
      <c r="Z450" s="93"/>
    </row>
    <row r="45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126"/>
      <c r="W451" s="93"/>
      <c r="X451" s="93"/>
      <c r="Y451" s="93"/>
      <c r="Z451" s="93"/>
    </row>
    <row r="45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126"/>
      <c r="W452" s="93"/>
      <c r="X452" s="93"/>
      <c r="Y452" s="93"/>
      <c r="Z452" s="93"/>
    </row>
    <row r="453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126"/>
      <c r="W453" s="93"/>
      <c r="X453" s="93"/>
      <c r="Y453" s="93"/>
      <c r="Z453" s="93"/>
    </row>
    <row r="454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126"/>
      <c r="W454" s="93"/>
      <c r="X454" s="93"/>
      <c r="Y454" s="93"/>
      <c r="Z454" s="93"/>
    </row>
    <row r="455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126"/>
      <c r="W455" s="93"/>
      <c r="X455" s="93"/>
      <c r="Y455" s="93"/>
      <c r="Z455" s="93"/>
    </row>
    <row r="456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126"/>
      <c r="W456" s="93"/>
      <c r="X456" s="93"/>
      <c r="Y456" s="93"/>
      <c r="Z456" s="93"/>
    </row>
    <row r="457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126"/>
      <c r="W457" s="93"/>
      <c r="X457" s="93"/>
      <c r="Y457" s="93"/>
      <c r="Z457" s="93"/>
    </row>
    <row r="458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126"/>
      <c r="W458" s="93"/>
      <c r="X458" s="93"/>
      <c r="Y458" s="93"/>
      <c r="Z458" s="93"/>
    </row>
    <row r="459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126"/>
      <c r="W459" s="93"/>
      <c r="X459" s="93"/>
      <c r="Y459" s="93"/>
      <c r="Z459" s="93"/>
    </row>
    <row r="460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126"/>
      <c r="W460" s="93"/>
      <c r="X460" s="93"/>
      <c r="Y460" s="93"/>
      <c r="Z460" s="93"/>
    </row>
    <row r="46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126"/>
      <c r="W461" s="93"/>
      <c r="X461" s="93"/>
      <c r="Y461" s="93"/>
      <c r="Z461" s="93"/>
    </row>
    <row r="46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126"/>
      <c r="W462" s="93"/>
      <c r="X462" s="93"/>
      <c r="Y462" s="93"/>
      <c r="Z462" s="93"/>
    </row>
    <row r="463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126"/>
      <c r="W463" s="93"/>
      <c r="X463" s="93"/>
      <c r="Y463" s="93"/>
      <c r="Z463" s="93"/>
    </row>
    <row r="464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126"/>
      <c r="W464" s="93"/>
      <c r="X464" s="93"/>
      <c r="Y464" s="93"/>
      <c r="Z464" s="93"/>
    </row>
    <row r="465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126"/>
      <c r="W465" s="93"/>
      <c r="X465" s="93"/>
      <c r="Y465" s="93"/>
      <c r="Z465" s="93"/>
    </row>
    <row r="466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126"/>
      <c r="W466" s="93"/>
      <c r="X466" s="93"/>
      <c r="Y466" s="93"/>
      <c r="Z466" s="93"/>
    </row>
    <row r="467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126"/>
      <c r="W467" s="93"/>
      <c r="X467" s="93"/>
      <c r="Y467" s="93"/>
      <c r="Z467" s="93"/>
    </row>
    <row r="468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126"/>
      <c r="W468" s="93"/>
      <c r="X468" s="93"/>
      <c r="Y468" s="93"/>
      <c r="Z468" s="93"/>
    </row>
    <row r="469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126"/>
      <c r="W469" s="93"/>
      <c r="X469" s="93"/>
      <c r="Y469" s="93"/>
      <c r="Z469" s="93"/>
    </row>
    <row r="470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126"/>
      <c r="W470" s="93"/>
      <c r="X470" s="93"/>
      <c r="Y470" s="93"/>
      <c r="Z470" s="93"/>
    </row>
    <row r="47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126"/>
      <c r="W471" s="93"/>
      <c r="X471" s="93"/>
      <c r="Y471" s="93"/>
      <c r="Z471" s="93"/>
    </row>
    <row r="47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126"/>
      <c r="W472" s="93"/>
      <c r="X472" s="93"/>
      <c r="Y472" s="93"/>
      <c r="Z472" s="93"/>
    </row>
    <row r="473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126"/>
      <c r="W473" s="93"/>
      <c r="X473" s="93"/>
      <c r="Y473" s="93"/>
      <c r="Z473" s="93"/>
    </row>
    <row r="474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126"/>
      <c r="W474" s="93"/>
      <c r="X474" s="93"/>
      <c r="Y474" s="93"/>
      <c r="Z474" s="93"/>
    </row>
    <row r="475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126"/>
      <c r="W475" s="93"/>
      <c r="X475" s="93"/>
      <c r="Y475" s="93"/>
      <c r="Z475" s="93"/>
    </row>
    <row r="476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126"/>
      <c r="W476" s="93"/>
      <c r="X476" s="93"/>
      <c r="Y476" s="93"/>
      <c r="Z476" s="93"/>
    </row>
    <row r="477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126"/>
      <c r="W477" s="93"/>
      <c r="X477" s="93"/>
      <c r="Y477" s="93"/>
      <c r="Z477" s="93"/>
    </row>
    <row r="478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126"/>
      <c r="W478" s="93"/>
      <c r="X478" s="93"/>
      <c r="Y478" s="93"/>
      <c r="Z478" s="93"/>
    </row>
    <row r="479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126"/>
      <c r="W479" s="93"/>
      <c r="X479" s="93"/>
      <c r="Y479" s="93"/>
      <c r="Z479" s="93"/>
    </row>
    <row r="480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126"/>
      <c r="W480" s="93"/>
      <c r="X480" s="93"/>
      <c r="Y480" s="93"/>
      <c r="Z480" s="93"/>
    </row>
    <row r="48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126"/>
      <c r="W481" s="93"/>
      <c r="X481" s="93"/>
      <c r="Y481" s="93"/>
      <c r="Z481" s="93"/>
    </row>
    <row r="48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126"/>
      <c r="W482" s="93"/>
      <c r="X482" s="93"/>
      <c r="Y482" s="93"/>
      <c r="Z482" s="93"/>
    </row>
    <row r="483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126"/>
      <c r="W483" s="93"/>
      <c r="X483" s="93"/>
      <c r="Y483" s="93"/>
      <c r="Z483" s="93"/>
    </row>
    <row r="484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126"/>
      <c r="W484" s="93"/>
      <c r="X484" s="93"/>
      <c r="Y484" s="93"/>
      <c r="Z484" s="93"/>
    </row>
    <row r="485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126"/>
      <c r="W485" s="93"/>
      <c r="X485" s="93"/>
      <c r="Y485" s="93"/>
      <c r="Z485" s="93"/>
    </row>
    <row r="486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126"/>
      <c r="W486" s="93"/>
      <c r="X486" s="93"/>
      <c r="Y486" s="93"/>
      <c r="Z486" s="93"/>
    </row>
    <row r="487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126"/>
      <c r="W487" s="93"/>
      <c r="X487" s="93"/>
      <c r="Y487" s="93"/>
      <c r="Z487" s="93"/>
    </row>
    <row r="488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126"/>
      <c r="W488" s="93"/>
      <c r="X488" s="93"/>
      <c r="Y488" s="93"/>
      <c r="Z488" s="93"/>
    </row>
    <row r="489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126"/>
      <c r="W489" s="93"/>
      <c r="X489" s="93"/>
      <c r="Y489" s="93"/>
      <c r="Z489" s="93"/>
    </row>
    <row r="490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126"/>
      <c r="W490" s="93"/>
      <c r="X490" s="93"/>
      <c r="Y490" s="93"/>
      <c r="Z490" s="93"/>
    </row>
    <row r="49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126"/>
      <c r="W491" s="93"/>
      <c r="X491" s="93"/>
      <c r="Y491" s="93"/>
      <c r="Z491" s="93"/>
    </row>
    <row r="49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126"/>
      <c r="W492" s="93"/>
      <c r="X492" s="93"/>
      <c r="Y492" s="93"/>
      <c r="Z492" s="93"/>
    </row>
    <row r="493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126"/>
      <c r="W493" s="93"/>
      <c r="X493" s="93"/>
      <c r="Y493" s="93"/>
      <c r="Z493" s="93"/>
    </row>
    <row r="494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126"/>
      <c r="W494" s="93"/>
      <c r="X494" s="93"/>
      <c r="Y494" s="93"/>
      <c r="Z494" s="93"/>
    </row>
    <row r="495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126"/>
      <c r="W495" s="93"/>
      <c r="X495" s="93"/>
      <c r="Y495" s="93"/>
      <c r="Z495" s="93"/>
    </row>
    <row r="496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126"/>
      <c r="W496" s="93"/>
      <c r="X496" s="93"/>
      <c r="Y496" s="93"/>
      <c r="Z496" s="93"/>
    </row>
    <row r="497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126"/>
      <c r="W497" s="93"/>
      <c r="X497" s="93"/>
      <c r="Y497" s="93"/>
      <c r="Z497" s="93"/>
    </row>
    <row r="498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126"/>
      <c r="W498" s="93"/>
      <c r="X498" s="93"/>
      <c r="Y498" s="93"/>
      <c r="Z498" s="93"/>
    </row>
    <row r="499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126"/>
      <c r="W499" s="93"/>
      <c r="X499" s="93"/>
      <c r="Y499" s="93"/>
      <c r="Z499" s="93"/>
    </row>
    <row r="500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126"/>
      <c r="W500" s="93"/>
      <c r="X500" s="93"/>
      <c r="Y500" s="93"/>
      <c r="Z500" s="93"/>
    </row>
    <row r="50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126"/>
      <c r="W501" s="93"/>
      <c r="X501" s="93"/>
      <c r="Y501" s="93"/>
      <c r="Z501" s="93"/>
    </row>
    <row r="50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126"/>
      <c r="W502" s="93"/>
      <c r="X502" s="93"/>
      <c r="Y502" s="93"/>
      <c r="Z502" s="93"/>
    </row>
    <row r="503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126"/>
      <c r="W503" s="93"/>
      <c r="X503" s="93"/>
      <c r="Y503" s="93"/>
      <c r="Z503" s="93"/>
    </row>
    <row r="504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126"/>
      <c r="W504" s="93"/>
      <c r="X504" s="93"/>
      <c r="Y504" s="93"/>
      <c r="Z504" s="93"/>
    </row>
    <row r="505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126"/>
      <c r="W505" s="93"/>
      <c r="X505" s="93"/>
      <c r="Y505" s="93"/>
      <c r="Z505" s="93"/>
    </row>
    <row r="506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126"/>
      <c r="W506" s="93"/>
      <c r="X506" s="93"/>
      <c r="Y506" s="93"/>
      <c r="Z506" s="93"/>
    </row>
    <row r="507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126"/>
      <c r="W507" s="93"/>
      <c r="X507" s="93"/>
      <c r="Y507" s="93"/>
      <c r="Z507" s="93"/>
    </row>
    <row r="508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126"/>
      <c r="W508" s="93"/>
      <c r="X508" s="93"/>
      <c r="Y508" s="93"/>
      <c r="Z508" s="93"/>
    </row>
    <row r="509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126"/>
      <c r="W509" s="93"/>
      <c r="X509" s="93"/>
      <c r="Y509" s="93"/>
      <c r="Z509" s="93"/>
    </row>
    <row r="510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126"/>
      <c r="W510" s="93"/>
      <c r="X510" s="93"/>
      <c r="Y510" s="93"/>
      <c r="Z510" s="93"/>
    </row>
    <row r="51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126"/>
      <c r="W511" s="93"/>
      <c r="X511" s="93"/>
      <c r="Y511" s="93"/>
      <c r="Z511" s="93"/>
    </row>
    <row r="51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126"/>
      <c r="W512" s="93"/>
      <c r="X512" s="93"/>
      <c r="Y512" s="93"/>
      <c r="Z512" s="93"/>
    </row>
    <row r="513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126"/>
      <c r="W513" s="93"/>
      <c r="X513" s="93"/>
      <c r="Y513" s="93"/>
      <c r="Z513" s="93"/>
    </row>
    <row r="514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126"/>
      <c r="W514" s="93"/>
      <c r="X514" s="93"/>
      <c r="Y514" s="93"/>
      <c r="Z514" s="93"/>
    </row>
    <row r="515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126"/>
      <c r="W515" s="93"/>
      <c r="X515" s="93"/>
      <c r="Y515" s="93"/>
      <c r="Z515" s="93"/>
    </row>
    <row r="516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126"/>
      <c r="W516" s="93"/>
      <c r="X516" s="93"/>
      <c r="Y516" s="93"/>
      <c r="Z516" s="93"/>
    </row>
    <row r="517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126"/>
      <c r="W517" s="93"/>
      <c r="X517" s="93"/>
      <c r="Y517" s="93"/>
      <c r="Z517" s="93"/>
    </row>
    <row r="518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126"/>
      <c r="W518" s="93"/>
      <c r="X518" s="93"/>
      <c r="Y518" s="93"/>
      <c r="Z518" s="93"/>
    </row>
    <row r="519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126"/>
      <c r="W519" s="93"/>
      <c r="X519" s="93"/>
      <c r="Y519" s="93"/>
      <c r="Z519" s="93"/>
    </row>
    <row r="520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126"/>
      <c r="W520" s="93"/>
      <c r="X520" s="93"/>
      <c r="Y520" s="93"/>
      <c r="Z520" s="93"/>
    </row>
    <row r="52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126"/>
      <c r="W521" s="93"/>
      <c r="X521" s="93"/>
      <c r="Y521" s="93"/>
      <c r="Z521" s="93"/>
    </row>
    <row r="52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126"/>
      <c r="W522" s="93"/>
      <c r="X522" s="93"/>
      <c r="Y522" s="93"/>
      <c r="Z522" s="93"/>
    </row>
    <row r="523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126"/>
      <c r="W523" s="93"/>
      <c r="X523" s="93"/>
      <c r="Y523" s="93"/>
      <c r="Z523" s="93"/>
    </row>
    <row r="524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126"/>
      <c r="W524" s="93"/>
      <c r="X524" s="93"/>
      <c r="Y524" s="93"/>
      <c r="Z524" s="93"/>
    </row>
    <row r="525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126"/>
      <c r="W525" s="93"/>
      <c r="X525" s="93"/>
      <c r="Y525" s="93"/>
      <c r="Z525" s="93"/>
    </row>
    <row r="526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126"/>
      <c r="W526" s="93"/>
      <c r="X526" s="93"/>
      <c r="Y526" s="93"/>
      <c r="Z526" s="93"/>
    </row>
    <row r="527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126"/>
      <c r="W527" s="93"/>
      <c r="X527" s="93"/>
      <c r="Y527" s="93"/>
      <c r="Z527" s="93"/>
    </row>
    <row r="528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126"/>
      <c r="W528" s="93"/>
      <c r="X528" s="93"/>
      <c r="Y528" s="93"/>
      <c r="Z528" s="93"/>
    </row>
    <row r="529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126"/>
      <c r="W529" s="93"/>
      <c r="X529" s="93"/>
      <c r="Y529" s="93"/>
      <c r="Z529" s="93"/>
    </row>
    <row r="530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126"/>
      <c r="W530" s="93"/>
      <c r="X530" s="93"/>
      <c r="Y530" s="93"/>
      <c r="Z530" s="93"/>
    </row>
    <row r="53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126"/>
      <c r="W531" s="93"/>
      <c r="X531" s="93"/>
      <c r="Y531" s="93"/>
      <c r="Z531" s="93"/>
    </row>
    <row r="53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126"/>
      <c r="W532" s="93"/>
      <c r="X532" s="93"/>
      <c r="Y532" s="93"/>
      <c r="Z532" s="93"/>
    </row>
    <row r="533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126"/>
      <c r="W533" s="93"/>
      <c r="X533" s="93"/>
      <c r="Y533" s="93"/>
      <c r="Z533" s="93"/>
    </row>
    <row r="534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126"/>
      <c r="W534" s="93"/>
      <c r="X534" s="93"/>
      <c r="Y534" s="93"/>
      <c r="Z534" s="93"/>
    </row>
    <row r="535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126"/>
      <c r="W535" s="93"/>
      <c r="X535" s="93"/>
      <c r="Y535" s="93"/>
      <c r="Z535" s="93"/>
    </row>
    <row r="536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126"/>
      <c r="W536" s="93"/>
      <c r="X536" s="93"/>
      <c r="Y536" s="93"/>
      <c r="Z536" s="93"/>
    </row>
    <row r="537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126"/>
      <c r="W537" s="93"/>
      <c r="X537" s="93"/>
      <c r="Y537" s="93"/>
      <c r="Z537" s="93"/>
    </row>
    <row r="538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126"/>
      <c r="W538" s="93"/>
      <c r="X538" s="93"/>
      <c r="Y538" s="93"/>
      <c r="Z538" s="93"/>
    </row>
    <row r="539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126"/>
      <c r="W539" s="93"/>
      <c r="X539" s="93"/>
      <c r="Y539" s="93"/>
      <c r="Z539" s="93"/>
    </row>
    <row r="540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126"/>
      <c r="W540" s="93"/>
      <c r="X540" s="93"/>
      <c r="Y540" s="93"/>
      <c r="Z540" s="93"/>
    </row>
    <row r="54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126"/>
      <c r="W541" s="93"/>
      <c r="X541" s="93"/>
      <c r="Y541" s="93"/>
      <c r="Z541" s="93"/>
    </row>
    <row r="54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126"/>
      <c r="W542" s="93"/>
      <c r="X542" s="93"/>
      <c r="Y542" s="93"/>
      <c r="Z542" s="93"/>
    </row>
    <row r="543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126"/>
      <c r="W543" s="93"/>
      <c r="X543" s="93"/>
      <c r="Y543" s="93"/>
      <c r="Z543" s="93"/>
    </row>
    <row r="544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126"/>
      <c r="W544" s="93"/>
      <c r="X544" s="93"/>
      <c r="Y544" s="93"/>
      <c r="Z544" s="93"/>
    </row>
    <row r="545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126"/>
      <c r="W545" s="93"/>
      <c r="X545" s="93"/>
      <c r="Y545" s="93"/>
      <c r="Z545" s="93"/>
    </row>
    <row r="546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126"/>
      <c r="W546" s="93"/>
      <c r="X546" s="93"/>
      <c r="Y546" s="93"/>
      <c r="Z546" s="93"/>
    </row>
    <row r="547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126"/>
      <c r="W547" s="93"/>
      <c r="X547" s="93"/>
      <c r="Y547" s="93"/>
      <c r="Z547" s="93"/>
    </row>
    <row r="548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126"/>
      <c r="W548" s="93"/>
      <c r="X548" s="93"/>
      <c r="Y548" s="93"/>
      <c r="Z548" s="93"/>
    </row>
    <row r="549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126"/>
      <c r="W549" s="93"/>
      <c r="X549" s="93"/>
      <c r="Y549" s="93"/>
      <c r="Z549" s="93"/>
    </row>
    <row r="550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126"/>
      <c r="W550" s="93"/>
      <c r="X550" s="93"/>
      <c r="Y550" s="93"/>
      <c r="Z550" s="93"/>
    </row>
    <row r="55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126"/>
      <c r="W551" s="93"/>
      <c r="X551" s="93"/>
      <c r="Y551" s="93"/>
      <c r="Z551" s="93"/>
    </row>
    <row r="55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126"/>
      <c r="W552" s="93"/>
      <c r="X552" s="93"/>
      <c r="Y552" s="93"/>
      <c r="Z552" s="93"/>
    </row>
    <row r="553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126"/>
      <c r="W553" s="93"/>
      <c r="X553" s="93"/>
      <c r="Y553" s="93"/>
      <c r="Z553" s="93"/>
    </row>
    <row r="554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126"/>
      <c r="W554" s="93"/>
      <c r="X554" s="93"/>
      <c r="Y554" s="93"/>
      <c r="Z554" s="93"/>
    </row>
    <row r="555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126"/>
      <c r="W555" s="93"/>
      <c r="X555" s="93"/>
      <c r="Y555" s="93"/>
      <c r="Z555" s="93"/>
    </row>
    <row r="556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126"/>
      <c r="W556" s="93"/>
      <c r="X556" s="93"/>
      <c r="Y556" s="93"/>
      <c r="Z556" s="93"/>
    </row>
    <row r="557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126"/>
      <c r="W557" s="93"/>
      <c r="X557" s="93"/>
      <c r="Y557" s="93"/>
      <c r="Z557" s="93"/>
    </row>
    <row r="558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126"/>
      <c r="W558" s="93"/>
      <c r="X558" s="93"/>
      <c r="Y558" s="93"/>
      <c r="Z558" s="93"/>
    </row>
    <row r="559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126"/>
      <c r="W559" s="93"/>
      <c r="X559" s="93"/>
      <c r="Y559" s="93"/>
      <c r="Z559" s="93"/>
    </row>
    <row r="560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126"/>
      <c r="W560" s="93"/>
      <c r="X560" s="93"/>
      <c r="Y560" s="93"/>
      <c r="Z560" s="93"/>
    </row>
    <row r="56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126"/>
      <c r="W561" s="93"/>
      <c r="X561" s="93"/>
      <c r="Y561" s="93"/>
      <c r="Z561" s="93"/>
    </row>
    <row r="56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126"/>
      <c r="W562" s="93"/>
      <c r="X562" s="93"/>
      <c r="Y562" s="93"/>
      <c r="Z562" s="93"/>
    </row>
    <row r="563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126"/>
      <c r="W563" s="93"/>
      <c r="X563" s="93"/>
      <c r="Y563" s="93"/>
      <c r="Z563" s="93"/>
    </row>
    <row r="564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126"/>
      <c r="W564" s="93"/>
      <c r="X564" s="93"/>
      <c r="Y564" s="93"/>
      <c r="Z564" s="93"/>
    </row>
    <row r="565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126"/>
      <c r="W565" s="93"/>
      <c r="X565" s="93"/>
      <c r="Y565" s="93"/>
      <c r="Z565" s="93"/>
    </row>
    <row r="566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126"/>
      <c r="W566" s="93"/>
      <c r="X566" s="93"/>
      <c r="Y566" s="93"/>
      <c r="Z566" s="93"/>
    </row>
    <row r="567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126"/>
      <c r="W567" s="93"/>
      <c r="X567" s="93"/>
      <c r="Y567" s="93"/>
      <c r="Z567" s="93"/>
    </row>
    <row r="568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126"/>
      <c r="W568" s="93"/>
      <c r="X568" s="93"/>
      <c r="Y568" s="93"/>
      <c r="Z568" s="93"/>
    </row>
    <row r="569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126"/>
      <c r="W569" s="93"/>
      <c r="X569" s="93"/>
      <c r="Y569" s="93"/>
      <c r="Z569" s="93"/>
    </row>
    <row r="570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126"/>
      <c r="W570" s="93"/>
      <c r="X570" s="93"/>
      <c r="Y570" s="93"/>
      <c r="Z570" s="93"/>
    </row>
    <row r="57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126"/>
      <c r="W571" s="93"/>
      <c r="X571" s="93"/>
      <c r="Y571" s="93"/>
      <c r="Z571" s="93"/>
    </row>
    <row r="57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126"/>
      <c r="W572" s="93"/>
      <c r="X572" s="93"/>
      <c r="Y572" s="93"/>
      <c r="Z572" s="93"/>
    </row>
    <row r="573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126"/>
      <c r="W573" s="93"/>
      <c r="X573" s="93"/>
      <c r="Y573" s="93"/>
      <c r="Z573" s="93"/>
    </row>
    <row r="574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126"/>
      <c r="W574" s="93"/>
      <c r="X574" s="93"/>
      <c r="Y574" s="93"/>
      <c r="Z574" s="93"/>
    </row>
    <row r="575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126"/>
      <c r="W575" s="93"/>
      <c r="X575" s="93"/>
      <c r="Y575" s="93"/>
      <c r="Z575" s="93"/>
    </row>
    <row r="576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126"/>
      <c r="W576" s="93"/>
      <c r="X576" s="93"/>
      <c r="Y576" s="93"/>
      <c r="Z576" s="93"/>
    </row>
    <row r="577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126"/>
      <c r="W577" s="93"/>
      <c r="X577" s="93"/>
      <c r="Y577" s="93"/>
      <c r="Z577" s="93"/>
    </row>
    <row r="578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126"/>
      <c r="W578" s="93"/>
      <c r="X578" s="93"/>
      <c r="Y578" s="93"/>
      <c r="Z578" s="93"/>
    </row>
    <row r="579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126"/>
      <c r="W579" s="93"/>
      <c r="X579" s="93"/>
      <c r="Y579" s="93"/>
      <c r="Z579" s="93"/>
    </row>
    <row r="580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126"/>
      <c r="W580" s="93"/>
      <c r="X580" s="93"/>
      <c r="Y580" s="93"/>
      <c r="Z580" s="93"/>
    </row>
    <row r="58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126"/>
      <c r="W581" s="93"/>
      <c r="X581" s="93"/>
      <c r="Y581" s="93"/>
      <c r="Z581" s="93"/>
    </row>
    <row r="58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126"/>
      <c r="W582" s="93"/>
      <c r="X582" s="93"/>
      <c r="Y582" s="93"/>
      <c r="Z582" s="93"/>
    </row>
    <row r="583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126"/>
      <c r="W583" s="93"/>
      <c r="X583" s="93"/>
      <c r="Y583" s="93"/>
      <c r="Z583" s="93"/>
    </row>
    <row r="584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126"/>
      <c r="W584" s="93"/>
      <c r="X584" s="93"/>
      <c r="Y584" s="93"/>
      <c r="Z584" s="93"/>
    </row>
    <row r="585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126"/>
      <c r="W585" s="93"/>
      <c r="X585" s="93"/>
      <c r="Y585" s="93"/>
      <c r="Z585" s="93"/>
    </row>
    <row r="586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126"/>
      <c r="W586" s="93"/>
      <c r="X586" s="93"/>
      <c r="Y586" s="93"/>
      <c r="Z586" s="93"/>
    </row>
    <row r="587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126"/>
      <c r="W587" s="93"/>
      <c r="X587" s="93"/>
      <c r="Y587" s="93"/>
      <c r="Z587" s="93"/>
    </row>
    <row r="588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126"/>
      <c r="W588" s="93"/>
      <c r="X588" s="93"/>
      <c r="Y588" s="93"/>
      <c r="Z588" s="93"/>
    </row>
    <row r="589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126"/>
      <c r="W589" s="93"/>
      <c r="X589" s="93"/>
      <c r="Y589" s="93"/>
      <c r="Z589" s="93"/>
    </row>
    <row r="590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126"/>
      <c r="W590" s="93"/>
      <c r="X590" s="93"/>
      <c r="Y590" s="93"/>
      <c r="Z590" s="93"/>
    </row>
    <row r="59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126"/>
      <c r="W591" s="93"/>
      <c r="X591" s="93"/>
      <c r="Y591" s="93"/>
      <c r="Z591" s="93"/>
    </row>
    <row r="59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126"/>
      <c r="W592" s="93"/>
      <c r="X592" s="93"/>
      <c r="Y592" s="93"/>
      <c r="Z592" s="93"/>
    </row>
    <row r="593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126"/>
      <c r="W593" s="93"/>
      <c r="X593" s="93"/>
      <c r="Y593" s="93"/>
      <c r="Z593" s="93"/>
    </row>
    <row r="594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126"/>
      <c r="W594" s="93"/>
      <c r="X594" s="93"/>
      <c r="Y594" s="93"/>
      <c r="Z594" s="93"/>
    </row>
    <row r="595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126"/>
      <c r="W595" s="93"/>
      <c r="X595" s="93"/>
      <c r="Y595" s="93"/>
      <c r="Z595" s="93"/>
    </row>
    <row r="596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126"/>
      <c r="W596" s="93"/>
      <c r="X596" s="93"/>
      <c r="Y596" s="93"/>
      <c r="Z596" s="93"/>
    </row>
    <row r="597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126"/>
      <c r="W597" s="93"/>
      <c r="X597" s="93"/>
      <c r="Y597" s="93"/>
      <c r="Z597" s="93"/>
    </row>
    <row r="598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126"/>
      <c r="W598" s="93"/>
      <c r="X598" s="93"/>
      <c r="Y598" s="93"/>
      <c r="Z598" s="93"/>
    </row>
    <row r="599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126"/>
      <c r="W599" s="93"/>
      <c r="X599" s="93"/>
      <c r="Y599" s="93"/>
      <c r="Z599" s="93"/>
    </row>
    <row r="600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126"/>
      <c r="W600" s="93"/>
      <c r="X600" s="93"/>
      <c r="Y600" s="93"/>
      <c r="Z600" s="93"/>
    </row>
    <row r="60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126"/>
      <c r="W601" s="93"/>
      <c r="X601" s="93"/>
      <c r="Y601" s="93"/>
      <c r="Z601" s="93"/>
    </row>
    <row r="60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126"/>
      <c r="W602" s="93"/>
      <c r="X602" s="93"/>
      <c r="Y602" s="93"/>
      <c r="Z602" s="93"/>
    </row>
    <row r="603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126"/>
      <c r="W603" s="93"/>
      <c r="X603" s="93"/>
      <c r="Y603" s="93"/>
      <c r="Z603" s="93"/>
    </row>
    <row r="604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126"/>
      <c r="W604" s="93"/>
      <c r="X604" s="93"/>
      <c r="Y604" s="93"/>
      <c r="Z604" s="93"/>
    </row>
    <row r="605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126"/>
      <c r="W605" s="93"/>
      <c r="X605" s="93"/>
      <c r="Y605" s="93"/>
      <c r="Z605" s="93"/>
    </row>
    <row r="606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126"/>
      <c r="W606" s="93"/>
      <c r="X606" s="93"/>
      <c r="Y606" s="93"/>
      <c r="Z606" s="93"/>
    </row>
    <row r="607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126"/>
      <c r="W607" s="93"/>
      <c r="X607" s="93"/>
      <c r="Y607" s="93"/>
      <c r="Z607" s="93"/>
    </row>
    <row r="608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126"/>
      <c r="W608" s="93"/>
      <c r="X608" s="93"/>
      <c r="Y608" s="93"/>
      <c r="Z608" s="93"/>
    </row>
    <row r="609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126"/>
      <c r="W609" s="93"/>
      <c r="X609" s="93"/>
      <c r="Y609" s="93"/>
      <c r="Z609" s="93"/>
    </row>
    <row r="610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126"/>
      <c r="W610" s="93"/>
      <c r="X610" s="93"/>
      <c r="Y610" s="93"/>
      <c r="Z610" s="93"/>
    </row>
    <row r="61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126"/>
      <c r="W611" s="93"/>
      <c r="X611" s="93"/>
      <c r="Y611" s="93"/>
      <c r="Z611" s="93"/>
    </row>
    <row r="61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126"/>
      <c r="W612" s="93"/>
      <c r="X612" s="93"/>
      <c r="Y612" s="93"/>
      <c r="Z612" s="93"/>
    </row>
    <row r="613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126"/>
      <c r="W613" s="93"/>
      <c r="X613" s="93"/>
      <c r="Y613" s="93"/>
      <c r="Z613" s="93"/>
    </row>
    <row r="614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126"/>
      <c r="W614" s="93"/>
      <c r="X614" s="93"/>
      <c r="Y614" s="93"/>
      <c r="Z614" s="93"/>
    </row>
    <row r="615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126"/>
      <c r="W615" s="93"/>
      <c r="X615" s="93"/>
      <c r="Y615" s="93"/>
      <c r="Z615" s="93"/>
    </row>
    <row r="616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126"/>
      <c r="W616" s="93"/>
      <c r="X616" s="93"/>
      <c r="Y616" s="93"/>
      <c r="Z616" s="93"/>
    </row>
    <row r="617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126"/>
      <c r="W617" s="93"/>
      <c r="X617" s="93"/>
      <c r="Y617" s="93"/>
      <c r="Z617" s="93"/>
    </row>
    <row r="618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126"/>
      <c r="W618" s="93"/>
      <c r="X618" s="93"/>
      <c r="Y618" s="93"/>
      <c r="Z618" s="93"/>
    </row>
    <row r="619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126"/>
      <c r="W619" s="93"/>
      <c r="X619" s="93"/>
      <c r="Y619" s="93"/>
      <c r="Z619" s="93"/>
    </row>
    <row r="620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126"/>
      <c r="W620" s="93"/>
      <c r="X620" s="93"/>
      <c r="Y620" s="93"/>
      <c r="Z620" s="93"/>
    </row>
    <row r="62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126"/>
      <c r="W621" s="93"/>
      <c r="X621" s="93"/>
      <c r="Y621" s="93"/>
      <c r="Z621" s="93"/>
    </row>
    <row r="62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126"/>
      <c r="W622" s="93"/>
      <c r="X622" s="93"/>
      <c r="Y622" s="93"/>
      <c r="Z622" s="93"/>
    </row>
    <row r="623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126"/>
      <c r="W623" s="93"/>
      <c r="X623" s="93"/>
      <c r="Y623" s="93"/>
      <c r="Z623" s="93"/>
    </row>
    <row r="624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126"/>
      <c r="W624" s="93"/>
      <c r="X624" s="93"/>
      <c r="Y624" s="93"/>
      <c r="Z624" s="93"/>
    </row>
    <row r="625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126"/>
      <c r="W625" s="93"/>
      <c r="X625" s="93"/>
      <c r="Y625" s="93"/>
      <c r="Z625" s="93"/>
    </row>
    <row r="626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126"/>
      <c r="W626" s="93"/>
      <c r="X626" s="93"/>
      <c r="Y626" s="93"/>
      <c r="Z626" s="93"/>
    </row>
    <row r="627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126"/>
      <c r="W627" s="93"/>
      <c r="X627" s="93"/>
      <c r="Y627" s="93"/>
      <c r="Z627" s="93"/>
    </row>
    <row r="628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126"/>
      <c r="W628" s="93"/>
      <c r="X628" s="93"/>
      <c r="Y628" s="93"/>
      <c r="Z628" s="93"/>
    </row>
    <row r="629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126"/>
      <c r="W629" s="93"/>
      <c r="X629" s="93"/>
      <c r="Y629" s="93"/>
      <c r="Z629" s="93"/>
    </row>
    <row r="630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126"/>
      <c r="W630" s="93"/>
      <c r="X630" s="93"/>
      <c r="Y630" s="93"/>
      <c r="Z630" s="93"/>
    </row>
    <row r="63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126"/>
      <c r="W631" s="93"/>
      <c r="X631" s="93"/>
      <c r="Y631" s="93"/>
      <c r="Z631" s="93"/>
    </row>
    <row r="63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126"/>
      <c r="W632" s="93"/>
      <c r="X632" s="93"/>
      <c r="Y632" s="93"/>
      <c r="Z632" s="93"/>
    </row>
    <row r="633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126"/>
      <c r="W633" s="93"/>
      <c r="X633" s="93"/>
      <c r="Y633" s="93"/>
      <c r="Z633" s="93"/>
    </row>
    <row r="634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126"/>
      <c r="W634" s="93"/>
      <c r="X634" s="93"/>
      <c r="Y634" s="93"/>
      <c r="Z634" s="93"/>
    </row>
    <row r="635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126"/>
      <c r="W635" s="93"/>
      <c r="X635" s="93"/>
      <c r="Y635" s="93"/>
      <c r="Z635" s="93"/>
    </row>
    <row r="636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126"/>
      <c r="W636" s="93"/>
      <c r="X636" s="93"/>
      <c r="Y636" s="93"/>
      <c r="Z636" s="93"/>
    </row>
    <row r="637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126"/>
      <c r="W637" s="93"/>
      <c r="X637" s="93"/>
      <c r="Y637" s="93"/>
      <c r="Z637" s="93"/>
    </row>
    <row r="638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126"/>
      <c r="W638" s="93"/>
      <c r="X638" s="93"/>
      <c r="Y638" s="93"/>
      <c r="Z638" s="93"/>
    </row>
    <row r="639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126"/>
      <c r="W639" s="93"/>
      <c r="X639" s="93"/>
      <c r="Y639" s="93"/>
      <c r="Z639" s="93"/>
    </row>
    <row r="640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126"/>
      <c r="W640" s="93"/>
      <c r="X640" s="93"/>
      <c r="Y640" s="93"/>
      <c r="Z640" s="93"/>
    </row>
    <row r="64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126"/>
      <c r="W641" s="93"/>
      <c r="X641" s="93"/>
      <c r="Y641" s="93"/>
      <c r="Z641" s="93"/>
    </row>
    <row r="64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126"/>
      <c r="W642" s="93"/>
      <c r="X642" s="93"/>
      <c r="Y642" s="93"/>
      <c r="Z642" s="93"/>
    </row>
    <row r="643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126"/>
      <c r="W643" s="93"/>
      <c r="X643" s="93"/>
      <c r="Y643" s="93"/>
      <c r="Z643" s="93"/>
    </row>
    <row r="644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126"/>
      <c r="W644" s="93"/>
      <c r="X644" s="93"/>
      <c r="Y644" s="93"/>
      <c r="Z644" s="93"/>
    </row>
    <row r="645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126"/>
      <c r="W645" s="93"/>
      <c r="X645" s="93"/>
      <c r="Y645" s="93"/>
      <c r="Z645" s="93"/>
    </row>
    <row r="646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126"/>
      <c r="W646" s="93"/>
      <c r="X646" s="93"/>
      <c r="Y646" s="93"/>
      <c r="Z646" s="93"/>
    </row>
    <row r="647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126"/>
      <c r="W647" s="93"/>
      <c r="X647" s="93"/>
      <c r="Y647" s="93"/>
      <c r="Z647" s="93"/>
    </row>
    <row r="648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126"/>
      <c r="W648" s="93"/>
      <c r="X648" s="93"/>
      <c r="Y648" s="93"/>
      <c r="Z648" s="93"/>
    </row>
    <row r="649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126"/>
      <c r="W649" s="93"/>
      <c r="X649" s="93"/>
      <c r="Y649" s="93"/>
      <c r="Z649" s="93"/>
    </row>
    <row r="650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126"/>
      <c r="W650" s="93"/>
      <c r="X650" s="93"/>
      <c r="Y650" s="93"/>
      <c r="Z650" s="93"/>
    </row>
    <row r="65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126"/>
      <c r="W651" s="93"/>
      <c r="X651" s="93"/>
      <c r="Y651" s="93"/>
      <c r="Z651" s="93"/>
    </row>
    <row r="65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126"/>
      <c r="W652" s="93"/>
      <c r="X652" s="93"/>
      <c r="Y652" s="93"/>
      <c r="Z652" s="93"/>
    </row>
    <row r="653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126"/>
      <c r="W653" s="93"/>
      <c r="X653" s="93"/>
      <c r="Y653" s="93"/>
      <c r="Z653" s="93"/>
    </row>
    <row r="654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126"/>
      <c r="W654" s="93"/>
      <c r="X654" s="93"/>
      <c r="Y654" s="93"/>
      <c r="Z654" s="93"/>
    </row>
    <row r="655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126"/>
      <c r="W655" s="93"/>
      <c r="X655" s="93"/>
      <c r="Y655" s="93"/>
      <c r="Z655" s="93"/>
    </row>
    <row r="656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126"/>
      <c r="W656" s="93"/>
      <c r="X656" s="93"/>
      <c r="Y656" s="93"/>
      <c r="Z656" s="93"/>
    </row>
    <row r="657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126"/>
      <c r="W657" s="93"/>
      <c r="X657" s="93"/>
      <c r="Y657" s="93"/>
      <c r="Z657" s="93"/>
    </row>
    <row r="658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126"/>
      <c r="W658" s="93"/>
      <c r="X658" s="93"/>
      <c r="Y658" s="93"/>
      <c r="Z658" s="93"/>
    </row>
    <row r="659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126"/>
      <c r="W659" s="93"/>
      <c r="X659" s="93"/>
      <c r="Y659" s="93"/>
      <c r="Z659" s="93"/>
    </row>
    <row r="660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126"/>
      <c r="W660" s="93"/>
      <c r="X660" s="93"/>
      <c r="Y660" s="93"/>
      <c r="Z660" s="93"/>
    </row>
    <row r="66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126"/>
      <c r="W661" s="93"/>
      <c r="X661" s="93"/>
      <c r="Y661" s="93"/>
      <c r="Z661" s="93"/>
    </row>
    <row r="66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126"/>
      <c r="W662" s="93"/>
      <c r="X662" s="93"/>
      <c r="Y662" s="93"/>
      <c r="Z662" s="93"/>
    </row>
    <row r="663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126"/>
      <c r="W663" s="93"/>
      <c r="X663" s="93"/>
      <c r="Y663" s="93"/>
      <c r="Z663" s="93"/>
    </row>
    <row r="664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126"/>
      <c r="W664" s="93"/>
      <c r="X664" s="93"/>
      <c r="Y664" s="93"/>
      <c r="Z664" s="93"/>
    </row>
    <row r="665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126"/>
      <c r="W665" s="93"/>
      <c r="X665" s="93"/>
      <c r="Y665" s="93"/>
      <c r="Z665" s="93"/>
    </row>
    <row r="666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126"/>
      <c r="W666" s="93"/>
      <c r="X666" s="93"/>
      <c r="Y666" s="93"/>
      <c r="Z666" s="93"/>
    </row>
    <row r="667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126"/>
      <c r="W667" s="93"/>
      <c r="X667" s="93"/>
      <c r="Y667" s="93"/>
      <c r="Z667" s="93"/>
    </row>
    <row r="668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126"/>
      <c r="W668" s="93"/>
      <c r="X668" s="93"/>
      <c r="Y668" s="93"/>
      <c r="Z668" s="93"/>
    </row>
    <row r="669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126"/>
      <c r="W669" s="93"/>
      <c r="X669" s="93"/>
      <c r="Y669" s="93"/>
      <c r="Z669" s="93"/>
    </row>
    <row r="670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126"/>
      <c r="W670" s="93"/>
      <c r="X670" s="93"/>
      <c r="Y670" s="93"/>
      <c r="Z670" s="93"/>
    </row>
    <row r="67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126"/>
      <c r="W671" s="93"/>
      <c r="X671" s="93"/>
      <c r="Y671" s="93"/>
      <c r="Z671" s="93"/>
    </row>
    <row r="67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126"/>
      <c r="W672" s="93"/>
      <c r="X672" s="93"/>
      <c r="Y672" s="93"/>
      <c r="Z672" s="93"/>
    </row>
    <row r="673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126"/>
      <c r="W673" s="93"/>
      <c r="X673" s="93"/>
      <c r="Y673" s="93"/>
      <c r="Z673" s="93"/>
    </row>
    <row r="674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126"/>
      <c r="W674" s="93"/>
      <c r="X674" s="93"/>
      <c r="Y674" s="93"/>
      <c r="Z674" s="93"/>
    </row>
    <row r="675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126"/>
      <c r="W675" s="93"/>
      <c r="X675" s="93"/>
      <c r="Y675" s="93"/>
      <c r="Z675" s="93"/>
    </row>
    <row r="676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126"/>
      <c r="W676" s="93"/>
      <c r="X676" s="93"/>
      <c r="Y676" s="93"/>
      <c r="Z676" s="93"/>
    </row>
    <row r="677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126"/>
      <c r="W677" s="93"/>
      <c r="X677" s="93"/>
      <c r="Y677" s="93"/>
      <c r="Z677" s="93"/>
    </row>
    <row r="678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126"/>
      <c r="W678" s="93"/>
      <c r="X678" s="93"/>
      <c r="Y678" s="93"/>
      <c r="Z678" s="93"/>
    </row>
    <row r="679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126"/>
      <c r="W679" s="93"/>
      <c r="X679" s="93"/>
      <c r="Y679" s="93"/>
      <c r="Z679" s="93"/>
    </row>
    <row r="680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126"/>
      <c r="W680" s="93"/>
      <c r="X680" s="93"/>
      <c r="Y680" s="93"/>
      <c r="Z680" s="93"/>
    </row>
    <row r="68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126"/>
      <c r="W681" s="93"/>
      <c r="X681" s="93"/>
      <c r="Y681" s="93"/>
      <c r="Z681" s="93"/>
    </row>
    <row r="68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126"/>
      <c r="W682" s="93"/>
      <c r="X682" s="93"/>
      <c r="Y682" s="93"/>
      <c r="Z682" s="93"/>
    </row>
    <row r="683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126"/>
      <c r="W683" s="93"/>
      <c r="X683" s="93"/>
      <c r="Y683" s="93"/>
      <c r="Z683" s="93"/>
    </row>
    <row r="684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126"/>
      <c r="W684" s="93"/>
      <c r="X684" s="93"/>
      <c r="Y684" s="93"/>
      <c r="Z684" s="93"/>
    </row>
    <row r="685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126"/>
      <c r="W685" s="93"/>
      <c r="X685" s="93"/>
      <c r="Y685" s="93"/>
      <c r="Z685" s="93"/>
    </row>
    <row r="686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126"/>
      <c r="W686" s="93"/>
      <c r="X686" s="93"/>
      <c r="Y686" s="93"/>
      <c r="Z686" s="93"/>
    </row>
    <row r="687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126"/>
      <c r="W687" s="93"/>
      <c r="X687" s="93"/>
      <c r="Y687" s="93"/>
      <c r="Z687" s="93"/>
    </row>
    <row r="688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126"/>
      <c r="W688" s="93"/>
      <c r="X688" s="93"/>
      <c r="Y688" s="93"/>
      <c r="Z688" s="93"/>
    </row>
    <row r="689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126"/>
      <c r="W689" s="93"/>
      <c r="X689" s="93"/>
      <c r="Y689" s="93"/>
      <c r="Z689" s="93"/>
    </row>
    <row r="690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126"/>
      <c r="W690" s="93"/>
      <c r="X690" s="93"/>
      <c r="Y690" s="93"/>
      <c r="Z690" s="93"/>
    </row>
    <row r="69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126"/>
      <c r="W691" s="93"/>
      <c r="X691" s="93"/>
      <c r="Y691" s="93"/>
      <c r="Z691" s="93"/>
    </row>
    <row r="69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126"/>
      <c r="W692" s="93"/>
      <c r="X692" s="93"/>
      <c r="Y692" s="93"/>
      <c r="Z692" s="93"/>
    </row>
    <row r="693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126"/>
      <c r="W693" s="93"/>
      <c r="X693" s="93"/>
      <c r="Y693" s="93"/>
      <c r="Z693" s="93"/>
    </row>
    <row r="694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126"/>
      <c r="W694" s="93"/>
      <c r="X694" s="93"/>
      <c r="Y694" s="93"/>
      <c r="Z694" s="93"/>
    </row>
    <row r="695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126"/>
      <c r="W695" s="93"/>
      <c r="X695" s="93"/>
      <c r="Y695" s="93"/>
      <c r="Z695" s="93"/>
    </row>
    <row r="696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126"/>
      <c r="W696" s="93"/>
      <c r="X696" s="93"/>
      <c r="Y696" s="93"/>
      <c r="Z696" s="93"/>
    </row>
    <row r="697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126"/>
      <c r="W697" s="93"/>
      <c r="X697" s="93"/>
      <c r="Y697" s="93"/>
      <c r="Z697" s="93"/>
    </row>
    <row r="698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126"/>
      <c r="W698" s="93"/>
      <c r="X698" s="93"/>
      <c r="Y698" s="93"/>
      <c r="Z698" s="93"/>
    </row>
    <row r="699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126"/>
      <c r="W699" s="93"/>
      <c r="X699" s="93"/>
      <c r="Y699" s="93"/>
      <c r="Z699" s="93"/>
    </row>
    <row r="700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126"/>
      <c r="W700" s="93"/>
      <c r="X700" s="93"/>
      <c r="Y700" s="93"/>
      <c r="Z700" s="93"/>
    </row>
    <row r="70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126"/>
      <c r="W701" s="93"/>
      <c r="X701" s="93"/>
      <c r="Y701" s="93"/>
      <c r="Z701" s="93"/>
    </row>
    <row r="70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126"/>
      <c r="W702" s="93"/>
      <c r="X702" s="93"/>
      <c r="Y702" s="93"/>
      <c r="Z702" s="93"/>
    </row>
    <row r="703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126"/>
      <c r="W703" s="93"/>
      <c r="X703" s="93"/>
      <c r="Y703" s="93"/>
      <c r="Z703" s="93"/>
    </row>
    <row r="704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126"/>
      <c r="W704" s="93"/>
      <c r="X704" s="93"/>
      <c r="Y704" s="93"/>
      <c r="Z704" s="93"/>
    </row>
    <row r="705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126"/>
      <c r="W705" s="93"/>
      <c r="X705" s="93"/>
      <c r="Y705" s="93"/>
      <c r="Z705" s="93"/>
    </row>
    <row r="706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126"/>
      <c r="W706" s="93"/>
      <c r="X706" s="93"/>
      <c r="Y706" s="93"/>
      <c r="Z706" s="93"/>
    </row>
    <row r="707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126"/>
      <c r="W707" s="93"/>
      <c r="X707" s="93"/>
      <c r="Y707" s="93"/>
      <c r="Z707" s="93"/>
    </row>
    <row r="708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126"/>
      <c r="W708" s="93"/>
      <c r="X708" s="93"/>
      <c r="Y708" s="93"/>
      <c r="Z708" s="93"/>
    </row>
    <row r="709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126"/>
      <c r="W709" s="93"/>
      <c r="X709" s="93"/>
      <c r="Y709" s="93"/>
      <c r="Z709" s="93"/>
    </row>
    <row r="710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126"/>
      <c r="W710" s="93"/>
      <c r="X710" s="93"/>
      <c r="Y710" s="93"/>
      <c r="Z710" s="93"/>
    </row>
    <row r="71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126"/>
      <c r="W711" s="93"/>
      <c r="X711" s="93"/>
      <c r="Y711" s="93"/>
      <c r="Z711" s="93"/>
    </row>
    <row r="71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126"/>
      <c r="W712" s="93"/>
      <c r="X712" s="93"/>
      <c r="Y712" s="93"/>
      <c r="Z712" s="93"/>
    </row>
    <row r="713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126"/>
      <c r="W713" s="93"/>
      <c r="X713" s="93"/>
      <c r="Y713" s="93"/>
      <c r="Z713" s="93"/>
    </row>
    <row r="714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126"/>
      <c r="W714" s="93"/>
      <c r="X714" s="93"/>
      <c r="Y714" s="93"/>
      <c r="Z714" s="93"/>
    </row>
    <row r="715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126"/>
      <c r="W715" s="93"/>
      <c r="X715" s="93"/>
      <c r="Y715" s="93"/>
      <c r="Z715" s="93"/>
    </row>
    <row r="716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126"/>
      <c r="W716" s="93"/>
      <c r="X716" s="93"/>
      <c r="Y716" s="93"/>
      <c r="Z716" s="93"/>
    </row>
    <row r="717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126"/>
      <c r="W717" s="93"/>
      <c r="X717" s="93"/>
      <c r="Y717" s="93"/>
      <c r="Z717" s="93"/>
    </row>
    <row r="718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126"/>
      <c r="W718" s="93"/>
      <c r="X718" s="93"/>
      <c r="Y718" s="93"/>
      <c r="Z718" s="93"/>
    </row>
    <row r="719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126"/>
      <c r="W719" s="93"/>
      <c r="X719" s="93"/>
      <c r="Y719" s="93"/>
      <c r="Z719" s="93"/>
    </row>
    <row r="720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126"/>
      <c r="W720" s="93"/>
      <c r="X720" s="93"/>
      <c r="Y720" s="93"/>
      <c r="Z720" s="93"/>
    </row>
    <row r="72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126"/>
      <c r="W721" s="93"/>
      <c r="X721" s="93"/>
      <c r="Y721" s="93"/>
      <c r="Z721" s="93"/>
    </row>
    <row r="72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126"/>
      <c r="W722" s="93"/>
      <c r="X722" s="93"/>
      <c r="Y722" s="93"/>
      <c r="Z722" s="93"/>
    </row>
    <row r="723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126"/>
      <c r="W723" s="93"/>
      <c r="X723" s="93"/>
      <c r="Y723" s="93"/>
      <c r="Z723" s="93"/>
    </row>
    <row r="724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126"/>
      <c r="W724" s="93"/>
      <c r="X724" s="93"/>
      <c r="Y724" s="93"/>
      <c r="Z724" s="93"/>
    </row>
    <row r="725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126"/>
      <c r="W725" s="93"/>
      <c r="X725" s="93"/>
      <c r="Y725" s="93"/>
      <c r="Z725" s="93"/>
    </row>
    <row r="726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126"/>
      <c r="W726" s="93"/>
      <c r="X726" s="93"/>
      <c r="Y726" s="93"/>
      <c r="Z726" s="93"/>
    </row>
    <row r="727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126"/>
      <c r="W727" s="93"/>
      <c r="X727" s="93"/>
      <c r="Y727" s="93"/>
      <c r="Z727" s="93"/>
    </row>
    <row r="728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126"/>
      <c r="W728" s="93"/>
      <c r="X728" s="93"/>
      <c r="Y728" s="93"/>
      <c r="Z728" s="93"/>
    </row>
    <row r="729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126"/>
      <c r="W729" s="93"/>
      <c r="X729" s="93"/>
      <c r="Y729" s="93"/>
      <c r="Z729" s="93"/>
    </row>
    <row r="730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126"/>
      <c r="W730" s="93"/>
      <c r="X730" s="93"/>
      <c r="Y730" s="93"/>
      <c r="Z730" s="93"/>
    </row>
    <row r="73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126"/>
      <c r="W731" s="93"/>
      <c r="X731" s="93"/>
      <c r="Y731" s="93"/>
      <c r="Z731" s="93"/>
    </row>
    <row r="73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126"/>
      <c r="W732" s="93"/>
      <c r="X732" s="93"/>
      <c r="Y732" s="93"/>
      <c r="Z732" s="93"/>
    </row>
    <row r="733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126"/>
      <c r="W733" s="93"/>
      <c r="X733" s="93"/>
      <c r="Y733" s="93"/>
      <c r="Z733" s="93"/>
    </row>
    <row r="734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126"/>
      <c r="W734" s="93"/>
      <c r="X734" s="93"/>
      <c r="Y734" s="93"/>
      <c r="Z734" s="93"/>
    </row>
    <row r="735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126"/>
      <c r="W735" s="93"/>
      <c r="X735" s="93"/>
      <c r="Y735" s="93"/>
      <c r="Z735" s="93"/>
    </row>
    <row r="736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126"/>
      <c r="W736" s="93"/>
      <c r="X736" s="93"/>
      <c r="Y736" s="93"/>
      <c r="Z736" s="93"/>
    </row>
    <row r="737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126"/>
      <c r="W737" s="93"/>
      <c r="X737" s="93"/>
      <c r="Y737" s="93"/>
      <c r="Z737" s="93"/>
    </row>
    <row r="738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126"/>
      <c r="W738" s="93"/>
      <c r="X738" s="93"/>
      <c r="Y738" s="93"/>
      <c r="Z738" s="93"/>
    </row>
    <row r="739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126"/>
      <c r="W739" s="93"/>
      <c r="X739" s="93"/>
      <c r="Y739" s="93"/>
      <c r="Z739" s="93"/>
    </row>
    <row r="740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126"/>
      <c r="W740" s="93"/>
      <c r="X740" s="93"/>
      <c r="Y740" s="93"/>
      <c r="Z740" s="93"/>
    </row>
    <row r="74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126"/>
      <c r="W741" s="93"/>
      <c r="X741" s="93"/>
      <c r="Y741" s="93"/>
      <c r="Z741" s="93"/>
    </row>
    <row r="74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126"/>
      <c r="W742" s="93"/>
      <c r="X742" s="93"/>
      <c r="Y742" s="93"/>
      <c r="Z742" s="93"/>
    </row>
    <row r="743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126"/>
      <c r="W743" s="93"/>
      <c r="X743" s="93"/>
      <c r="Y743" s="93"/>
      <c r="Z743" s="93"/>
    </row>
    <row r="744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126"/>
      <c r="W744" s="93"/>
      <c r="X744" s="93"/>
      <c r="Y744" s="93"/>
      <c r="Z744" s="93"/>
    </row>
    <row r="745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126"/>
      <c r="W745" s="93"/>
      <c r="X745" s="93"/>
      <c r="Y745" s="93"/>
      <c r="Z745" s="93"/>
    </row>
    <row r="746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126"/>
      <c r="W746" s="93"/>
      <c r="X746" s="93"/>
      <c r="Y746" s="93"/>
      <c r="Z746" s="93"/>
    </row>
    <row r="747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126"/>
      <c r="W747" s="93"/>
      <c r="X747" s="93"/>
      <c r="Y747" s="93"/>
      <c r="Z747" s="93"/>
    </row>
    <row r="748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126"/>
      <c r="W748" s="93"/>
      <c r="X748" s="93"/>
      <c r="Y748" s="93"/>
      <c r="Z748" s="93"/>
    </row>
    <row r="749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126"/>
      <c r="W749" s="93"/>
      <c r="X749" s="93"/>
      <c r="Y749" s="93"/>
      <c r="Z749" s="93"/>
    </row>
    <row r="750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126"/>
      <c r="W750" s="93"/>
      <c r="X750" s="93"/>
      <c r="Y750" s="93"/>
      <c r="Z750" s="93"/>
    </row>
    <row r="75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126"/>
      <c r="W751" s="93"/>
      <c r="X751" s="93"/>
      <c r="Y751" s="93"/>
      <c r="Z751" s="93"/>
    </row>
    <row r="75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126"/>
      <c r="W752" s="93"/>
      <c r="X752" s="93"/>
      <c r="Y752" s="93"/>
      <c r="Z752" s="93"/>
    </row>
    <row r="753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126"/>
      <c r="W753" s="93"/>
      <c r="X753" s="93"/>
      <c r="Y753" s="93"/>
      <c r="Z753" s="93"/>
    </row>
    <row r="754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126"/>
      <c r="W754" s="93"/>
      <c r="X754" s="93"/>
      <c r="Y754" s="93"/>
      <c r="Z754" s="93"/>
    </row>
    <row r="755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126"/>
      <c r="W755" s="93"/>
      <c r="X755" s="93"/>
      <c r="Y755" s="93"/>
      <c r="Z755" s="93"/>
    </row>
    <row r="756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126"/>
      <c r="W756" s="93"/>
      <c r="X756" s="93"/>
      <c r="Y756" s="93"/>
      <c r="Z756" s="93"/>
    </row>
    <row r="757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126"/>
      <c r="W757" s="93"/>
      <c r="X757" s="93"/>
      <c r="Y757" s="93"/>
      <c r="Z757" s="93"/>
    </row>
    <row r="758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126"/>
      <c r="W758" s="93"/>
      <c r="X758" s="93"/>
      <c r="Y758" s="93"/>
      <c r="Z758" s="93"/>
    </row>
    <row r="759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126"/>
      <c r="W759" s="93"/>
      <c r="X759" s="93"/>
      <c r="Y759" s="93"/>
      <c r="Z759" s="93"/>
    </row>
    <row r="760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126"/>
      <c r="W760" s="93"/>
      <c r="X760" s="93"/>
      <c r="Y760" s="93"/>
      <c r="Z760" s="93"/>
    </row>
    <row r="76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126"/>
      <c r="W761" s="93"/>
      <c r="X761" s="93"/>
      <c r="Y761" s="93"/>
      <c r="Z761" s="93"/>
    </row>
    <row r="76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126"/>
      <c r="W762" s="93"/>
      <c r="X762" s="93"/>
      <c r="Y762" s="93"/>
      <c r="Z762" s="93"/>
    </row>
    <row r="763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126"/>
      <c r="W763" s="93"/>
      <c r="X763" s="93"/>
      <c r="Y763" s="93"/>
      <c r="Z763" s="93"/>
    </row>
    <row r="764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126"/>
      <c r="W764" s="93"/>
      <c r="X764" s="93"/>
      <c r="Y764" s="93"/>
      <c r="Z764" s="93"/>
    </row>
    <row r="765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126"/>
      <c r="W765" s="93"/>
      <c r="X765" s="93"/>
      <c r="Y765" s="93"/>
      <c r="Z765" s="93"/>
    </row>
    <row r="766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126"/>
      <c r="W766" s="93"/>
      <c r="X766" s="93"/>
      <c r="Y766" s="93"/>
      <c r="Z766" s="93"/>
    </row>
    <row r="767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126"/>
      <c r="W767" s="93"/>
      <c r="X767" s="93"/>
      <c r="Y767" s="93"/>
      <c r="Z767" s="93"/>
    </row>
    <row r="768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126"/>
      <c r="W768" s="93"/>
      <c r="X768" s="93"/>
      <c r="Y768" s="93"/>
      <c r="Z768" s="93"/>
    </row>
    <row r="769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126"/>
      <c r="W769" s="93"/>
      <c r="X769" s="93"/>
      <c r="Y769" s="93"/>
      <c r="Z769" s="93"/>
    </row>
    <row r="770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126"/>
      <c r="W770" s="93"/>
      <c r="X770" s="93"/>
      <c r="Y770" s="93"/>
      <c r="Z770" s="93"/>
    </row>
    <row r="77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126"/>
      <c r="W771" s="93"/>
      <c r="X771" s="93"/>
      <c r="Y771" s="93"/>
      <c r="Z771" s="93"/>
    </row>
    <row r="77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126"/>
      <c r="W772" s="93"/>
      <c r="X772" s="93"/>
      <c r="Y772" s="93"/>
      <c r="Z772" s="93"/>
    </row>
    <row r="773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126"/>
      <c r="W773" s="93"/>
      <c r="X773" s="93"/>
      <c r="Y773" s="93"/>
      <c r="Z773" s="93"/>
    </row>
    <row r="774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126"/>
      <c r="W774" s="93"/>
      <c r="X774" s="93"/>
      <c r="Y774" s="93"/>
      <c r="Z774" s="93"/>
    </row>
    <row r="775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126"/>
      <c r="W775" s="93"/>
      <c r="X775" s="93"/>
      <c r="Y775" s="93"/>
      <c r="Z775" s="93"/>
    </row>
    <row r="776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126"/>
      <c r="W776" s="93"/>
      <c r="X776" s="93"/>
      <c r="Y776" s="93"/>
      <c r="Z776" s="93"/>
    </row>
    <row r="777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126"/>
      <c r="W777" s="93"/>
      <c r="X777" s="93"/>
      <c r="Y777" s="93"/>
      <c r="Z777" s="93"/>
    </row>
    <row r="778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126"/>
      <c r="W778" s="93"/>
      <c r="X778" s="93"/>
      <c r="Y778" s="93"/>
      <c r="Z778" s="93"/>
    </row>
    <row r="779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126"/>
      <c r="W779" s="93"/>
      <c r="X779" s="93"/>
      <c r="Y779" s="93"/>
      <c r="Z779" s="93"/>
    </row>
    <row r="780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126"/>
      <c r="W780" s="93"/>
      <c r="X780" s="93"/>
      <c r="Y780" s="93"/>
      <c r="Z780" s="93"/>
    </row>
    <row r="78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126"/>
      <c r="W781" s="93"/>
      <c r="X781" s="93"/>
      <c r="Y781" s="93"/>
      <c r="Z781" s="93"/>
    </row>
    <row r="78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126"/>
      <c r="W782" s="93"/>
      <c r="X782" s="93"/>
      <c r="Y782" s="93"/>
      <c r="Z782" s="93"/>
    </row>
    <row r="783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126"/>
      <c r="W783" s="93"/>
      <c r="X783" s="93"/>
      <c r="Y783" s="93"/>
      <c r="Z783" s="93"/>
    </row>
    <row r="784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126"/>
      <c r="W784" s="93"/>
      <c r="X784" s="93"/>
      <c r="Y784" s="93"/>
      <c r="Z784" s="93"/>
    </row>
    <row r="785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126"/>
      <c r="W785" s="93"/>
      <c r="X785" s="93"/>
      <c r="Y785" s="93"/>
      <c r="Z785" s="93"/>
    </row>
    <row r="786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126"/>
      <c r="W786" s="93"/>
      <c r="X786" s="93"/>
      <c r="Y786" s="93"/>
      <c r="Z786" s="93"/>
    </row>
    <row r="787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126"/>
      <c r="W787" s="93"/>
      <c r="X787" s="93"/>
      <c r="Y787" s="93"/>
      <c r="Z787" s="93"/>
    </row>
    <row r="788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126"/>
      <c r="W788" s="93"/>
      <c r="X788" s="93"/>
      <c r="Y788" s="93"/>
      <c r="Z788" s="93"/>
    </row>
    <row r="789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126"/>
      <c r="W789" s="93"/>
      <c r="X789" s="93"/>
      <c r="Y789" s="93"/>
      <c r="Z789" s="93"/>
    </row>
    <row r="790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126"/>
      <c r="W790" s="93"/>
      <c r="X790" s="93"/>
      <c r="Y790" s="93"/>
      <c r="Z790" s="93"/>
    </row>
    <row r="79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126"/>
      <c r="W791" s="93"/>
      <c r="X791" s="93"/>
      <c r="Y791" s="93"/>
      <c r="Z791" s="93"/>
    </row>
    <row r="79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126"/>
      <c r="W792" s="93"/>
      <c r="X792" s="93"/>
      <c r="Y792" s="93"/>
      <c r="Z792" s="93"/>
    </row>
    <row r="793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126"/>
      <c r="W793" s="93"/>
      <c r="X793" s="93"/>
      <c r="Y793" s="93"/>
      <c r="Z793" s="93"/>
    </row>
    <row r="794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126"/>
      <c r="W794" s="93"/>
      <c r="X794" s="93"/>
      <c r="Y794" s="93"/>
      <c r="Z794" s="93"/>
    </row>
    <row r="795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126"/>
      <c r="W795" s="93"/>
      <c r="X795" s="93"/>
      <c r="Y795" s="93"/>
      <c r="Z795" s="93"/>
    </row>
    <row r="796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126"/>
      <c r="W796" s="93"/>
      <c r="X796" s="93"/>
      <c r="Y796" s="93"/>
      <c r="Z796" s="93"/>
    </row>
    <row r="797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126"/>
      <c r="W797" s="93"/>
      <c r="X797" s="93"/>
      <c r="Y797" s="93"/>
      <c r="Z797" s="93"/>
    </row>
    <row r="798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126"/>
      <c r="W798" s="93"/>
      <c r="X798" s="93"/>
      <c r="Y798" s="93"/>
      <c r="Z798" s="93"/>
    </row>
    <row r="799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126"/>
      <c r="W799" s="93"/>
      <c r="X799" s="93"/>
      <c r="Y799" s="93"/>
      <c r="Z799" s="93"/>
    </row>
    <row r="800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126"/>
      <c r="W800" s="93"/>
      <c r="X800" s="93"/>
      <c r="Y800" s="93"/>
      <c r="Z800" s="93"/>
    </row>
    <row r="80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126"/>
      <c r="W801" s="93"/>
      <c r="X801" s="93"/>
      <c r="Y801" s="93"/>
      <c r="Z801" s="93"/>
    </row>
    <row r="80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126"/>
      <c r="W802" s="93"/>
      <c r="X802" s="93"/>
      <c r="Y802" s="93"/>
      <c r="Z802" s="93"/>
    </row>
    <row r="803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126"/>
      <c r="W803" s="93"/>
      <c r="X803" s="93"/>
      <c r="Y803" s="93"/>
      <c r="Z803" s="93"/>
    </row>
    <row r="804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126"/>
      <c r="W804" s="93"/>
      <c r="X804" s="93"/>
      <c r="Y804" s="93"/>
      <c r="Z804" s="93"/>
    </row>
    <row r="805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126"/>
      <c r="W805" s="93"/>
      <c r="X805" s="93"/>
      <c r="Y805" s="93"/>
      <c r="Z805" s="93"/>
    </row>
    <row r="806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126"/>
      <c r="W806" s="93"/>
      <c r="X806" s="93"/>
      <c r="Y806" s="93"/>
      <c r="Z806" s="93"/>
    </row>
    <row r="807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126"/>
      <c r="W807" s="93"/>
      <c r="X807" s="93"/>
      <c r="Y807" s="93"/>
      <c r="Z807" s="93"/>
    </row>
    <row r="808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126"/>
      <c r="W808" s="93"/>
      <c r="X808" s="93"/>
      <c r="Y808" s="93"/>
      <c r="Z808" s="93"/>
    </row>
    <row r="809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126"/>
      <c r="W809" s="93"/>
      <c r="X809" s="93"/>
      <c r="Y809" s="93"/>
      <c r="Z809" s="93"/>
    </row>
    <row r="810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126"/>
      <c r="W810" s="93"/>
      <c r="X810" s="93"/>
      <c r="Y810" s="93"/>
      <c r="Z810" s="93"/>
    </row>
    <row r="81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126"/>
      <c r="W811" s="93"/>
      <c r="X811" s="93"/>
      <c r="Y811" s="93"/>
      <c r="Z811" s="93"/>
    </row>
    <row r="81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126"/>
      <c r="W812" s="93"/>
      <c r="X812" s="93"/>
      <c r="Y812" s="93"/>
      <c r="Z812" s="93"/>
    </row>
    <row r="813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126"/>
      <c r="W813" s="93"/>
      <c r="X813" s="93"/>
      <c r="Y813" s="93"/>
      <c r="Z813" s="93"/>
    </row>
    <row r="814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126"/>
      <c r="W814" s="93"/>
      <c r="X814" s="93"/>
      <c r="Y814" s="93"/>
      <c r="Z814" s="93"/>
    </row>
    <row r="815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126"/>
      <c r="W815" s="93"/>
      <c r="X815" s="93"/>
      <c r="Y815" s="93"/>
      <c r="Z815" s="93"/>
    </row>
    <row r="816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126"/>
      <c r="W816" s="93"/>
      <c r="X816" s="93"/>
      <c r="Y816" s="93"/>
      <c r="Z816" s="93"/>
    </row>
    <row r="817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126"/>
      <c r="W817" s="93"/>
      <c r="X817" s="93"/>
      <c r="Y817" s="93"/>
      <c r="Z817" s="93"/>
    </row>
    <row r="818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126"/>
      <c r="W818" s="93"/>
      <c r="X818" s="93"/>
      <c r="Y818" s="93"/>
      <c r="Z818" s="93"/>
    </row>
    <row r="819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126"/>
      <c r="W819" s="93"/>
      <c r="X819" s="93"/>
      <c r="Y819" s="93"/>
      <c r="Z819" s="93"/>
    </row>
    <row r="820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126"/>
      <c r="W820" s="93"/>
      <c r="X820" s="93"/>
      <c r="Y820" s="93"/>
      <c r="Z820" s="93"/>
    </row>
    <row r="82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126"/>
      <c r="W821" s="93"/>
      <c r="X821" s="93"/>
      <c r="Y821" s="93"/>
      <c r="Z821" s="93"/>
    </row>
    <row r="82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126"/>
      <c r="W822" s="93"/>
      <c r="X822" s="93"/>
      <c r="Y822" s="93"/>
      <c r="Z822" s="93"/>
    </row>
    <row r="823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126"/>
      <c r="W823" s="93"/>
      <c r="X823" s="93"/>
      <c r="Y823" s="93"/>
      <c r="Z823" s="93"/>
    </row>
    <row r="824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126"/>
      <c r="W824" s="93"/>
      <c r="X824" s="93"/>
      <c r="Y824" s="93"/>
      <c r="Z824" s="93"/>
    </row>
    <row r="825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126"/>
      <c r="W825" s="93"/>
      <c r="X825" s="93"/>
      <c r="Y825" s="93"/>
      <c r="Z825" s="93"/>
    </row>
    <row r="826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126"/>
      <c r="W826" s="93"/>
      <c r="X826" s="93"/>
      <c r="Y826" s="93"/>
      <c r="Z826" s="93"/>
    </row>
    <row r="827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126"/>
      <c r="W827" s="93"/>
      <c r="X827" s="93"/>
      <c r="Y827" s="93"/>
      <c r="Z827" s="93"/>
    </row>
    <row r="828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126"/>
      <c r="W828" s="93"/>
      <c r="X828" s="93"/>
      <c r="Y828" s="93"/>
      <c r="Z828" s="93"/>
    </row>
    <row r="829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126"/>
      <c r="W829" s="93"/>
      <c r="X829" s="93"/>
      <c r="Y829" s="93"/>
      <c r="Z829" s="93"/>
    </row>
    <row r="830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126"/>
      <c r="W830" s="93"/>
      <c r="X830" s="93"/>
      <c r="Y830" s="93"/>
      <c r="Z830" s="93"/>
    </row>
    <row r="83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126"/>
      <c r="W831" s="93"/>
      <c r="X831" s="93"/>
      <c r="Y831" s="93"/>
      <c r="Z831" s="93"/>
    </row>
    <row r="83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126"/>
      <c r="W832" s="93"/>
      <c r="X832" s="93"/>
      <c r="Y832" s="93"/>
      <c r="Z832" s="93"/>
    </row>
    <row r="833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126"/>
      <c r="W833" s="93"/>
      <c r="X833" s="93"/>
      <c r="Y833" s="93"/>
      <c r="Z833" s="93"/>
    </row>
    <row r="834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126"/>
      <c r="W834" s="93"/>
      <c r="X834" s="93"/>
      <c r="Y834" s="93"/>
      <c r="Z834" s="93"/>
    </row>
    <row r="835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126"/>
      <c r="W835" s="93"/>
      <c r="X835" s="93"/>
      <c r="Y835" s="93"/>
      <c r="Z835" s="93"/>
    </row>
    <row r="836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126"/>
      <c r="W836" s="93"/>
      <c r="X836" s="93"/>
      <c r="Y836" s="93"/>
      <c r="Z836" s="93"/>
    </row>
    <row r="837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126"/>
      <c r="W837" s="93"/>
      <c r="X837" s="93"/>
      <c r="Y837" s="93"/>
      <c r="Z837" s="93"/>
    </row>
    <row r="838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126"/>
      <c r="W838" s="93"/>
      <c r="X838" s="93"/>
      <c r="Y838" s="93"/>
      <c r="Z838" s="93"/>
    </row>
    <row r="839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126"/>
      <c r="W839" s="93"/>
      <c r="X839" s="93"/>
      <c r="Y839" s="93"/>
      <c r="Z839" s="93"/>
    </row>
    <row r="840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126"/>
      <c r="W840" s="93"/>
      <c r="X840" s="93"/>
      <c r="Y840" s="93"/>
      <c r="Z840" s="93"/>
    </row>
    <row r="84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126"/>
      <c r="W841" s="93"/>
      <c r="X841" s="93"/>
      <c r="Y841" s="93"/>
      <c r="Z841" s="93"/>
    </row>
    <row r="84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126"/>
      <c r="W842" s="93"/>
      <c r="X842" s="93"/>
      <c r="Y842" s="93"/>
      <c r="Z842" s="93"/>
    </row>
    <row r="843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126"/>
      <c r="W843" s="93"/>
      <c r="X843" s="93"/>
      <c r="Y843" s="93"/>
      <c r="Z843" s="93"/>
    </row>
    <row r="844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126"/>
      <c r="W844" s="93"/>
      <c r="X844" s="93"/>
      <c r="Y844" s="93"/>
      <c r="Z844" s="93"/>
    </row>
    <row r="845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126"/>
      <c r="W845" s="93"/>
      <c r="X845" s="93"/>
      <c r="Y845" s="93"/>
      <c r="Z845" s="93"/>
    </row>
    <row r="846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126"/>
      <c r="W846" s="93"/>
      <c r="X846" s="93"/>
      <c r="Y846" s="93"/>
      <c r="Z846" s="93"/>
    </row>
    <row r="847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126"/>
      <c r="W847" s="93"/>
      <c r="X847" s="93"/>
      <c r="Y847" s="93"/>
      <c r="Z847" s="93"/>
    </row>
    <row r="848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126"/>
      <c r="W848" s="93"/>
      <c r="X848" s="93"/>
      <c r="Y848" s="93"/>
      <c r="Z848" s="93"/>
    </row>
    <row r="849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126"/>
      <c r="W849" s="93"/>
      <c r="X849" s="93"/>
      <c r="Y849" s="93"/>
      <c r="Z849" s="93"/>
    </row>
    <row r="850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126"/>
      <c r="W850" s="93"/>
      <c r="X850" s="93"/>
      <c r="Y850" s="93"/>
      <c r="Z850" s="93"/>
    </row>
    <row r="85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126"/>
      <c r="W851" s="93"/>
      <c r="X851" s="93"/>
      <c r="Y851" s="93"/>
      <c r="Z851" s="93"/>
    </row>
    <row r="85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126"/>
      <c r="W852" s="93"/>
      <c r="X852" s="93"/>
      <c r="Y852" s="93"/>
      <c r="Z852" s="93"/>
    </row>
    <row r="853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126"/>
      <c r="W853" s="93"/>
      <c r="X853" s="93"/>
      <c r="Y853" s="93"/>
      <c r="Z853" s="93"/>
    </row>
    <row r="854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126"/>
      <c r="W854" s="93"/>
      <c r="X854" s="93"/>
      <c r="Y854" s="93"/>
      <c r="Z854" s="93"/>
    </row>
    <row r="855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126"/>
      <c r="W855" s="93"/>
      <c r="X855" s="93"/>
      <c r="Y855" s="93"/>
      <c r="Z855" s="93"/>
    </row>
    <row r="856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126"/>
      <c r="W856" s="93"/>
      <c r="X856" s="93"/>
      <c r="Y856" s="93"/>
      <c r="Z856" s="93"/>
    </row>
    <row r="857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126"/>
      <c r="W857" s="93"/>
      <c r="X857" s="93"/>
      <c r="Y857" s="93"/>
      <c r="Z857" s="93"/>
    </row>
    <row r="858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126"/>
      <c r="W858" s="93"/>
      <c r="X858" s="93"/>
      <c r="Y858" s="93"/>
      <c r="Z858" s="93"/>
    </row>
    <row r="859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126"/>
      <c r="W859" s="93"/>
      <c r="X859" s="93"/>
      <c r="Y859" s="93"/>
      <c r="Z859" s="93"/>
    </row>
    <row r="860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126"/>
      <c r="W860" s="93"/>
      <c r="X860" s="93"/>
      <c r="Y860" s="93"/>
      <c r="Z860" s="93"/>
    </row>
    <row r="86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126"/>
      <c r="W861" s="93"/>
      <c r="X861" s="93"/>
      <c r="Y861" s="93"/>
      <c r="Z861" s="93"/>
    </row>
    <row r="86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126"/>
      <c r="W862" s="93"/>
      <c r="X862" s="93"/>
      <c r="Y862" s="93"/>
      <c r="Z862" s="93"/>
    </row>
    <row r="863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126"/>
      <c r="W863" s="93"/>
      <c r="X863" s="93"/>
      <c r="Y863" s="93"/>
      <c r="Z863" s="93"/>
    </row>
    <row r="864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126"/>
      <c r="W864" s="93"/>
      <c r="X864" s="93"/>
      <c r="Y864" s="93"/>
      <c r="Z864" s="93"/>
    </row>
    <row r="865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126"/>
      <c r="W865" s="93"/>
      <c r="X865" s="93"/>
      <c r="Y865" s="93"/>
      <c r="Z865" s="93"/>
    </row>
    <row r="866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126"/>
      <c r="W866" s="93"/>
      <c r="X866" s="93"/>
      <c r="Y866" s="93"/>
      <c r="Z866" s="93"/>
    </row>
    <row r="867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126"/>
      <c r="W867" s="93"/>
      <c r="X867" s="93"/>
      <c r="Y867" s="93"/>
      <c r="Z867" s="93"/>
    </row>
    <row r="868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126"/>
      <c r="W868" s="93"/>
      <c r="X868" s="93"/>
      <c r="Y868" s="93"/>
      <c r="Z868" s="93"/>
    </row>
    <row r="869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126"/>
      <c r="W869" s="93"/>
      <c r="X869" s="93"/>
      <c r="Y869" s="93"/>
      <c r="Z869" s="93"/>
    </row>
    <row r="870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126"/>
      <c r="W870" s="93"/>
      <c r="X870" s="93"/>
      <c r="Y870" s="93"/>
      <c r="Z870" s="93"/>
    </row>
    <row r="87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126"/>
      <c r="W871" s="93"/>
      <c r="X871" s="93"/>
      <c r="Y871" s="93"/>
      <c r="Z871" s="93"/>
    </row>
    <row r="87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126"/>
      <c r="W872" s="93"/>
      <c r="X872" s="93"/>
      <c r="Y872" s="93"/>
      <c r="Z872" s="93"/>
    </row>
    <row r="873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126"/>
      <c r="W873" s="93"/>
      <c r="X873" s="93"/>
      <c r="Y873" s="93"/>
      <c r="Z873" s="93"/>
    </row>
    <row r="874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126"/>
      <c r="W874" s="93"/>
      <c r="X874" s="93"/>
      <c r="Y874" s="93"/>
      <c r="Z874" s="93"/>
    </row>
    <row r="875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126"/>
      <c r="W875" s="93"/>
      <c r="X875" s="93"/>
      <c r="Y875" s="93"/>
      <c r="Z875" s="93"/>
    </row>
    <row r="876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126"/>
      <c r="W876" s="93"/>
      <c r="X876" s="93"/>
      <c r="Y876" s="93"/>
      <c r="Z876" s="93"/>
    </row>
    <row r="877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126"/>
      <c r="W877" s="93"/>
      <c r="X877" s="93"/>
      <c r="Y877" s="93"/>
      <c r="Z877" s="93"/>
    </row>
    <row r="878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126"/>
      <c r="W878" s="93"/>
      <c r="X878" s="93"/>
      <c r="Y878" s="93"/>
      <c r="Z878" s="93"/>
    </row>
    <row r="879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126"/>
      <c r="W879" s="93"/>
      <c r="X879" s="93"/>
      <c r="Y879" s="93"/>
      <c r="Z879" s="93"/>
    </row>
    <row r="880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126"/>
      <c r="W880" s="93"/>
      <c r="X880" s="93"/>
      <c r="Y880" s="93"/>
      <c r="Z880" s="93"/>
    </row>
    <row r="88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126"/>
      <c r="W881" s="93"/>
      <c r="X881" s="93"/>
      <c r="Y881" s="93"/>
      <c r="Z881" s="93"/>
    </row>
    <row r="88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126"/>
      <c r="W882" s="93"/>
      <c r="X882" s="93"/>
      <c r="Y882" s="93"/>
      <c r="Z882" s="93"/>
    </row>
    <row r="883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126"/>
      <c r="W883" s="93"/>
      <c r="X883" s="93"/>
      <c r="Y883" s="93"/>
      <c r="Z883" s="93"/>
    </row>
    <row r="884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126"/>
      <c r="W884" s="93"/>
      <c r="X884" s="93"/>
      <c r="Y884" s="93"/>
      <c r="Z884" s="93"/>
    </row>
    <row r="885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126"/>
      <c r="W885" s="93"/>
      <c r="X885" s="93"/>
      <c r="Y885" s="93"/>
      <c r="Z885" s="93"/>
    </row>
    <row r="886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126"/>
      <c r="W886" s="93"/>
      <c r="X886" s="93"/>
      <c r="Y886" s="93"/>
      <c r="Z886" s="93"/>
    </row>
    <row r="887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126"/>
      <c r="W887" s="93"/>
      <c r="X887" s="93"/>
      <c r="Y887" s="93"/>
      <c r="Z887" s="93"/>
    </row>
    <row r="888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126"/>
      <c r="W888" s="93"/>
      <c r="X888" s="93"/>
      <c r="Y888" s="93"/>
      <c r="Z888" s="93"/>
    </row>
    <row r="889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126"/>
      <c r="W889" s="93"/>
      <c r="X889" s="93"/>
      <c r="Y889" s="93"/>
      <c r="Z889" s="93"/>
    </row>
    <row r="890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126"/>
      <c r="W890" s="93"/>
      <c r="X890" s="93"/>
      <c r="Y890" s="93"/>
      <c r="Z890" s="93"/>
    </row>
    <row r="89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126"/>
      <c r="W891" s="93"/>
      <c r="X891" s="93"/>
      <c r="Y891" s="93"/>
      <c r="Z891" s="93"/>
    </row>
    <row r="89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126"/>
      <c r="W892" s="93"/>
      <c r="X892" s="93"/>
      <c r="Y892" s="93"/>
      <c r="Z892" s="93"/>
    </row>
    <row r="893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126"/>
      <c r="W893" s="93"/>
      <c r="X893" s="93"/>
      <c r="Y893" s="93"/>
      <c r="Z893" s="93"/>
    </row>
    <row r="894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126"/>
      <c r="W894" s="93"/>
      <c r="X894" s="93"/>
      <c r="Y894" s="93"/>
      <c r="Z894" s="93"/>
    </row>
    <row r="895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126"/>
      <c r="W895" s="93"/>
      <c r="X895" s="93"/>
      <c r="Y895" s="93"/>
      <c r="Z895" s="93"/>
    </row>
    <row r="896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126"/>
      <c r="W896" s="93"/>
      <c r="X896" s="93"/>
      <c r="Y896" s="93"/>
      <c r="Z896" s="93"/>
    </row>
    <row r="897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126"/>
      <c r="W897" s="93"/>
      <c r="X897" s="93"/>
      <c r="Y897" s="93"/>
      <c r="Z897" s="93"/>
    </row>
    <row r="898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126"/>
      <c r="W898" s="93"/>
      <c r="X898" s="93"/>
      <c r="Y898" s="93"/>
      <c r="Z898" s="93"/>
    </row>
    <row r="899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126"/>
      <c r="W899" s="93"/>
      <c r="X899" s="93"/>
      <c r="Y899" s="93"/>
      <c r="Z899" s="93"/>
    </row>
    <row r="900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126"/>
      <c r="W900" s="93"/>
      <c r="X900" s="93"/>
      <c r="Y900" s="93"/>
      <c r="Z900" s="93"/>
    </row>
    <row r="90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126"/>
      <c r="W901" s="93"/>
      <c r="X901" s="93"/>
      <c r="Y901" s="93"/>
      <c r="Z901" s="93"/>
    </row>
    <row r="90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126"/>
      <c r="W902" s="93"/>
      <c r="X902" s="93"/>
      <c r="Y902" s="93"/>
      <c r="Z902" s="93"/>
    </row>
    <row r="903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126"/>
      <c r="W903" s="93"/>
      <c r="X903" s="93"/>
      <c r="Y903" s="93"/>
      <c r="Z903" s="93"/>
    </row>
    <row r="904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126"/>
      <c r="W904" s="93"/>
      <c r="X904" s="93"/>
      <c r="Y904" s="93"/>
      <c r="Z904" s="93"/>
    </row>
    <row r="905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126"/>
      <c r="W905" s="93"/>
      <c r="X905" s="93"/>
      <c r="Y905" s="93"/>
      <c r="Z905" s="93"/>
    </row>
    <row r="906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126"/>
      <c r="W906" s="93"/>
      <c r="X906" s="93"/>
      <c r="Y906" s="93"/>
      <c r="Z906" s="93"/>
    </row>
    <row r="907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126"/>
      <c r="W907" s="93"/>
      <c r="X907" s="93"/>
      <c r="Y907" s="93"/>
      <c r="Z907" s="93"/>
    </row>
    <row r="908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126"/>
      <c r="W908" s="93"/>
      <c r="X908" s="93"/>
      <c r="Y908" s="93"/>
      <c r="Z908" s="93"/>
    </row>
    <row r="909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126"/>
      <c r="W909" s="93"/>
      <c r="X909" s="93"/>
      <c r="Y909" s="93"/>
      <c r="Z909" s="93"/>
    </row>
    <row r="910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126"/>
      <c r="W910" s="93"/>
      <c r="X910" s="93"/>
      <c r="Y910" s="93"/>
      <c r="Z910" s="93"/>
    </row>
    <row r="91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126"/>
      <c r="W911" s="93"/>
      <c r="X911" s="93"/>
      <c r="Y911" s="93"/>
      <c r="Z911" s="93"/>
    </row>
    <row r="91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126"/>
      <c r="W912" s="93"/>
      <c r="X912" s="93"/>
      <c r="Y912" s="93"/>
      <c r="Z912" s="93"/>
    </row>
    <row r="913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126"/>
      <c r="W913" s="93"/>
      <c r="X913" s="93"/>
      <c r="Y913" s="93"/>
      <c r="Z913" s="93"/>
    </row>
    <row r="914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126"/>
      <c r="W914" s="93"/>
      <c r="X914" s="93"/>
      <c r="Y914" s="93"/>
      <c r="Z914" s="93"/>
    </row>
    <row r="915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126"/>
      <c r="W915" s="93"/>
      <c r="X915" s="93"/>
      <c r="Y915" s="93"/>
      <c r="Z915" s="93"/>
    </row>
    <row r="916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126"/>
      <c r="W916" s="93"/>
      <c r="X916" s="93"/>
      <c r="Y916" s="93"/>
      <c r="Z916" s="93"/>
    </row>
    <row r="917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126"/>
      <c r="W917" s="93"/>
      <c r="X917" s="93"/>
      <c r="Y917" s="93"/>
      <c r="Z917" s="93"/>
    </row>
    <row r="918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126"/>
      <c r="W918" s="93"/>
      <c r="X918" s="93"/>
      <c r="Y918" s="93"/>
      <c r="Z918" s="93"/>
    </row>
    <row r="919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126"/>
      <c r="W919" s="93"/>
      <c r="X919" s="93"/>
      <c r="Y919" s="93"/>
      <c r="Z919" s="93"/>
    </row>
    <row r="920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126"/>
      <c r="W920" s="93"/>
      <c r="X920" s="93"/>
      <c r="Y920" s="93"/>
      <c r="Z920" s="93"/>
    </row>
    <row r="92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126"/>
      <c r="W921" s="93"/>
      <c r="X921" s="93"/>
      <c r="Y921" s="93"/>
      <c r="Z921" s="93"/>
    </row>
    <row r="922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126"/>
      <c r="W922" s="93"/>
      <c r="X922" s="93"/>
      <c r="Y922" s="93"/>
      <c r="Z922" s="93"/>
    </row>
    <row r="923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126"/>
      <c r="W923" s="93"/>
      <c r="X923" s="93"/>
      <c r="Y923" s="93"/>
      <c r="Z923" s="93"/>
    </row>
    <row r="924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126"/>
      <c r="W924" s="93"/>
      <c r="X924" s="93"/>
      <c r="Y924" s="93"/>
      <c r="Z924" s="93"/>
    </row>
    <row r="925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126"/>
      <c r="W925" s="93"/>
      <c r="X925" s="93"/>
      <c r="Y925" s="93"/>
      <c r="Z925" s="93"/>
    </row>
    <row r="926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126"/>
      <c r="W926" s="93"/>
      <c r="X926" s="93"/>
      <c r="Y926" s="93"/>
      <c r="Z926" s="93"/>
    </row>
    <row r="927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126"/>
      <c r="W927" s="93"/>
      <c r="X927" s="93"/>
      <c r="Y927" s="93"/>
      <c r="Z927" s="93"/>
    </row>
    <row r="928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126"/>
      <c r="W928" s="93"/>
      <c r="X928" s="93"/>
      <c r="Y928" s="93"/>
      <c r="Z928" s="93"/>
    </row>
    <row r="929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126"/>
      <c r="W929" s="93"/>
      <c r="X929" s="93"/>
      <c r="Y929" s="93"/>
      <c r="Z929" s="93"/>
    </row>
    <row r="930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126"/>
      <c r="W930" s="93"/>
      <c r="X930" s="93"/>
      <c r="Y930" s="93"/>
      <c r="Z930" s="93"/>
    </row>
    <row r="93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126"/>
      <c r="W931" s="93"/>
      <c r="X931" s="93"/>
      <c r="Y931" s="93"/>
      <c r="Z931" s="93"/>
    </row>
    <row r="932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126"/>
      <c r="W932" s="93"/>
      <c r="X932" s="93"/>
      <c r="Y932" s="93"/>
      <c r="Z932" s="93"/>
    </row>
    <row r="933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126"/>
      <c r="W933" s="93"/>
      <c r="X933" s="93"/>
      <c r="Y933" s="93"/>
      <c r="Z933" s="93"/>
    </row>
    <row r="934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126"/>
      <c r="W934" s="93"/>
      <c r="X934" s="93"/>
      <c r="Y934" s="93"/>
      <c r="Z934" s="93"/>
    </row>
    <row r="935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126"/>
      <c r="W935" s="93"/>
      <c r="X935" s="93"/>
      <c r="Y935" s="93"/>
      <c r="Z935" s="93"/>
    </row>
    <row r="936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126"/>
      <c r="W936" s="93"/>
      <c r="X936" s="93"/>
      <c r="Y936" s="93"/>
      <c r="Z936" s="93"/>
    </row>
    <row r="937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126"/>
      <c r="W937" s="93"/>
      <c r="X937" s="93"/>
      <c r="Y937" s="93"/>
      <c r="Z937" s="93"/>
    </row>
    <row r="938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126"/>
      <c r="W938" s="93"/>
      <c r="X938" s="93"/>
      <c r="Y938" s="93"/>
      <c r="Z938" s="93"/>
    </row>
    <row r="939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126"/>
      <c r="W939" s="93"/>
      <c r="X939" s="93"/>
      <c r="Y939" s="93"/>
      <c r="Z939" s="93"/>
    </row>
    <row r="940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126"/>
      <c r="W940" s="93"/>
      <c r="X940" s="93"/>
      <c r="Y940" s="93"/>
      <c r="Z940" s="93"/>
    </row>
    <row r="94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126"/>
      <c r="W941" s="93"/>
      <c r="X941" s="93"/>
      <c r="Y941" s="93"/>
      <c r="Z941" s="93"/>
    </row>
    <row r="942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126"/>
      <c r="W942" s="93"/>
      <c r="X942" s="93"/>
      <c r="Y942" s="93"/>
      <c r="Z942" s="93"/>
    </row>
    <row r="943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126"/>
      <c r="W943" s="93"/>
      <c r="X943" s="93"/>
      <c r="Y943" s="93"/>
      <c r="Z943" s="93"/>
    </row>
    <row r="944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126"/>
      <c r="W944" s="93"/>
      <c r="X944" s="93"/>
      <c r="Y944" s="93"/>
      <c r="Z944" s="93"/>
    </row>
    <row r="945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126"/>
      <c r="W945" s="93"/>
      <c r="X945" s="93"/>
      <c r="Y945" s="93"/>
      <c r="Z945" s="93"/>
    </row>
    <row r="946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126"/>
      <c r="W946" s="93"/>
      <c r="X946" s="93"/>
      <c r="Y946" s="93"/>
      <c r="Z946" s="93"/>
    </row>
    <row r="947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126"/>
      <c r="W947" s="93"/>
      <c r="X947" s="93"/>
      <c r="Y947" s="93"/>
      <c r="Z947" s="93"/>
    </row>
    <row r="948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126"/>
      <c r="W948" s="93"/>
      <c r="X948" s="93"/>
      <c r="Y948" s="93"/>
      <c r="Z948" s="93"/>
    </row>
    <row r="949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126"/>
      <c r="W949" s="93"/>
      <c r="X949" s="93"/>
      <c r="Y949" s="93"/>
      <c r="Z949" s="93"/>
    </row>
    <row r="950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126"/>
      <c r="W950" s="93"/>
      <c r="X950" s="93"/>
      <c r="Y950" s="93"/>
      <c r="Z950" s="93"/>
    </row>
    <row r="95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126"/>
      <c r="W951" s="93"/>
      <c r="X951" s="93"/>
      <c r="Y951" s="93"/>
      <c r="Z951" s="93"/>
    </row>
    <row r="952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126"/>
      <c r="W952" s="93"/>
      <c r="X952" s="93"/>
      <c r="Y952" s="93"/>
      <c r="Z952" s="93"/>
    </row>
    <row r="953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126"/>
      <c r="W953" s="93"/>
      <c r="X953" s="93"/>
      <c r="Y953" s="93"/>
      <c r="Z953" s="93"/>
    </row>
    <row r="954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126"/>
      <c r="W954" s="93"/>
      <c r="X954" s="93"/>
      <c r="Y954" s="93"/>
      <c r="Z954" s="93"/>
    </row>
    <row r="955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126"/>
      <c r="W955" s="93"/>
      <c r="X955" s="93"/>
      <c r="Y955" s="93"/>
      <c r="Z955" s="93"/>
    </row>
    <row r="956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126"/>
      <c r="W956" s="93"/>
      <c r="X956" s="93"/>
      <c r="Y956" s="93"/>
      <c r="Z956" s="93"/>
    </row>
    <row r="957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126"/>
      <c r="W957" s="93"/>
      <c r="X957" s="93"/>
      <c r="Y957" s="93"/>
      <c r="Z957" s="93"/>
    </row>
    <row r="958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126"/>
      <c r="W958" s="93"/>
      <c r="X958" s="93"/>
      <c r="Y958" s="93"/>
      <c r="Z958" s="93"/>
    </row>
    <row r="959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126"/>
      <c r="W959" s="93"/>
      <c r="X959" s="93"/>
      <c r="Y959" s="93"/>
      <c r="Z959" s="93"/>
    </row>
    <row r="960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126"/>
      <c r="W960" s="93"/>
      <c r="X960" s="93"/>
      <c r="Y960" s="93"/>
      <c r="Z960" s="93"/>
    </row>
    <row r="96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126"/>
      <c r="W961" s="93"/>
      <c r="X961" s="93"/>
      <c r="Y961" s="93"/>
      <c r="Z961" s="93"/>
    </row>
    <row r="962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126"/>
      <c r="W962" s="93"/>
      <c r="X962" s="93"/>
      <c r="Y962" s="93"/>
      <c r="Z962" s="93"/>
    </row>
    <row r="963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126"/>
      <c r="W963" s="93"/>
      <c r="X963" s="93"/>
      <c r="Y963" s="93"/>
      <c r="Z963" s="93"/>
    </row>
    <row r="964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126"/>
      <c r="W964" s="93"/>
      <c r="X964" s="93"/>
      <c r="Y964" s="93"/>
      <c r="Z964" s="93"/>
    </row>
    <row r="965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126"/>
      <c r="W965" s="93"/>
      <c r="X965" s="93"/>
      <c r="Y965" s="93"/>
      <c r="Z965" s="93"/>
    </row>
    <row r="966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126"/>
      <c r="W966" s="93"/>
      <c r="X966" s="93"/>
      <c r="Y966" s="93"/>
      <c r="Z966" s="93"/>
    </row>
    <row r="967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126"/>
      <c r="W967" s="93"/>
      <c r="X967" s="93"/>
      <c r="Y967" s="93"/>
      <c r="Z967" s="93"/>
    </row>
    <row r="968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126"/>
      <c r="W968" s="93"/>
      <c r="X968" s="93"/>
      <c r="Y968" s="93"/>
      <c r="Z968" s="93"/>
    </row>
    <row r="969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126"/>
      <c r="W969" s="93"/>
      <c r="X969" s="93"/>
      <c r="Y969" s="93"/>
      <c r="Z969" s="93"/>
    </row>
    <row r="970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126"/>
      <c r="W970" s="93"/>
      <c r="X970" s="93"/>
      <c r="Y970" s="93"/>
      <c r="Z970" s="93"/>
    </row>
    <row r="97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126"/>
      <c r="W971" s="93"/>
      <c r="X971" s="93"/>
      <c r="Y971" s="93"/>
      <c r="Z971" s="93"/>
    </row>
    <row r="972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126"/>
      <c r="W972" s="93"/>
      <c r="X972" s="93"/>
      <c r="Y972" s="93"/>
      <c r="Z972" s="93"/>
    </row>
    <row r="973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126"/>
      <c r="W973" s="93"/>
      <c r="X973" s="93"/>
      <c r="Y973" s="93"/>
      <c r="Z973" s="93"/>
    </row>
    <row r="974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126"/>
      <c r="W974" s="93"/>
      <c r="X974" s="93"/>
      <c r="Y974" s="93"/>
      <c r="Z974" s="93"/>
    </row>
    <row r="975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126"/>
      <c r="W975" s="93"/>
      <c r="X975" s="93"/>
      <c r="Y975" s="93"/>
      <c r="Z975" s="93"/>
    </row>
    <row r="976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126"/>
      <c r="W976" s="93"/>
      <c r="X976" s="93"/>
      <c r="Y976" s="93"/>
      <c r="Z976" s="93"/>
    </row>
    <row r="977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126"/>
      <c r="W977" s="93"/>
      <c r="X977" s="93"/>
      <c r="Y977" s="93"/>
      <c r="Z977" s="93"/>
    </row>
    <row r="978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126"/>
      <c r="W978" s="93"/>
      <c r="X978" s="93"/>
      <c r="Y978" s="93"/>
      <c r="Z978" s="93"/>
    </row>
    <row r="979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126"/>
      <c r="W979" s="93"/>
      <c r="X979" s="93"/>
      <c r="Y979" s="93"/>
      <c r="Z979" s="93"/>
    </row>
    <row r="980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126"/>
      <c r="W980" s="93"/>
      <c r="X980" s="93"/>
      <c r="Y980" s="93"/>
      <c r="Z980" s="93"/>
    </row>
    <row r="98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126"/>
      <c r="W981" s="93"/>
      <c r="X981" s="93"/>
      <c r="Y981" s="93"/>
      <c r="Z981" s="93"/>
    </row>
    <row r="982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126"/>
      <c r="W982" s="93"/>
      <c r="X982" s="93"/>
      <c r="Y982" s="93"/>
      <c r="Z982" s="93"/>
    </row>
    <row r="983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126"/>
      <c r="W983" s="93"/>
      <c r="X983" s="93"/>
      <c r="Y983" s="93"/>
      <c r="Z983" s="93"/>
    </row>
    <row r="984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126"/>
      <c r="W984" s="93"/>
      <c r="X984" s="93"/>
      <c r="Y984" s="93"/>
      <c r="Z984" s="93"/>
    </row>
    <row r="985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126"/>
      <c r="W985" s="93"/>
      <c r="X985" s="93"/>
      <c r="Y985" s="93"/>
      <c r="Z985" s="93"/>
    </row>
    <row r="986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126"/>
      <c r="W986" s="93"/>
      <c r="X986" s="93"/>
      <c r="Y986" s="93"/>
      <c r="Z986" s="93"/>
    </row>
    <row r="987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126"/>
      <c r="W987" s="93"/>
      <c r="X987" s="93"/>
      <c r="Y987" s="93"/>
      <c r="Z987" s="93"/>
    </row>
    <row r="988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126"/>
      <c r="W988" s="93"/>
      <c r="X988" s="93"/>
      <c r="Y988" s="93"/>
      <c r="Z988" s="93"/>
    </row>
    <row r="989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126"/>
      <c r="W989" s="93"/>
      <c r="X989" s="93"/>
      <c r="Y989" s="93"/>
      <c r="Z989" s="93"/>
    </row>
    <row r="990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126"/>
      <c r="W990" s="93"/>
      <c r="X990" s="93"/>
      <c r="Y990" s="93"/>
      <c r="Z990" s="93"/>
    </row>
    <row r="99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126"/>
      <c r="W991" s="93"/>
      <c r="X991" s="93"/>
      <c r="Y991" s="93"/>
      <c r="Z991" s="93"/>
    </row>
    <row r="992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126"/>
      <c r="W992" s="93"/>
      <c r="X992" s="93"/>
      <c r="Y992" s="93"/>
      <c r="Z992" s="93"/>
    </row>
    <row r="993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126"/>
      <c r="W993" s="93"/>
      <c r="X993" s="93"/>
      <c r="Y993" s="93"/>
      <c r="Z993" s="93"/>
    </row>
    <row r="994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126"/>
      <c r="W994" s="93"/>
      <c r="X994" s="93"/>
      <c r="Y994" s="93"/>
      <c r="Z994" s="93"/>
    </row>
    <row r="995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126"/>
      <c r="W995" s="93"/>
      <c r="X995" s="93"/>
      <c r="Y995" s="93"/>
      <c r="Z995" s="93"/>
    </row>
    <row r="996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126"/>
      <c r="W996" s="93"/>
      <c r="X996" s="93"/>
      <c r="Y996" s="93"/>
      <c r="Z996" s="93"/>
    </row>
    <row r="997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126"/>
      <c r="W997" s="93"/>
      <c r="X997" s="93"/>
      <c r="Y997" s="93"/>
      <c r="Z997" s="93"/>
    </row>
    <row r="998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126"/>
      <c r="W998" s="93"/>
      <c r="X998" s="93"/>
      <c r="Y998" s="93"/>
      <c r="Z998" s="93"/>
    </row>
    <row r="999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126"/>
      <c r="W999" s="93"/>
      <c r="X999" s="93"/>
      <c r="Y999" s="93"/>
      <c r="Z999" s="93"/>
    </row>
    <row r="1000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126"/>
      <c r="W1000" s="93"/>
      <c r="X1000" s="93"/>
      <c r="Y1000" s="93"/>
      <c r="Z1000" s="93"/>
    </row>
    <row r="1001">
      <c r="A1001" s="93"/>
      <c r="B1001" s="93"/>
      <c r="C1001" s="93"/>
      <c r="D1001" s="93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126"/>
      <c r="W1001" s="93"/>
      <c r="X1001" s="93"/>
      <c r="Y1001" s="93"/>
      <c r="Z1001" s="93"/>
    </row>
    <row r="1002">
      <c r="A1002" s="93"/>
      <c r="B1002" s="93"/>
      <c r="C1002" s="93"/>
      <c r="D1002" s="93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126"/>
      <c r="W1002" s="93"/>
      <c r="X1002" s="93"/>
      <c r="Y1002" s="93"/>
      <c r="Z1002" s="93"/>
    </row>
    <row r="1003">
      <c r="A1003" s="93"/>
      <c r="B1003" s="93"/>
      <c r="C1003" s="93"/>
      <c r="D1003" s="93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126"/>
      <c r="W1003" s="93"/>
      <c r="X1003" s="93"/>
      <c r="Y1003" s="93"/>
      <c r="Z1003" s="93"/>
    </row>
    <row r="1004">
      <c r="A1004" s="93"/>
      <c r="B1004" s="93"/>
      <c r="C1004" s="93"/>
      <c r="D1004" s="93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126"/>
      <c r="W1004" s="93"/>
      <c r="X1004" s="93"/>
      <c r="Y1004" s="93"/>
      <c r="Z1004" s="93"/>
    </row>
  </sheetData>
  <mergeCells count="24">
    <mergeCell ref="C2:U2"/>
    <mergeCell ref="H3:P3"/>
    <mergeCell ref="H4:P5"/>
    <mergeCell ref="C7:F7"/>
    <mergeCell ref="H7:K7"/>
    <mergeCell ref="M7:P7"/>
    <mergeCell ref="R7:U7"/>
    <mergeCell ref="C27:K27"/>
    <mergeCell ref="M27:U27"/>
    <mergeCell ref="C28:K28"/>
    <mergeCell ref="M28:U28"/>
    <mergeCell ref="C29:K29"/>
    <mergeCell ref="M29:U29"/>
    <mergeCell ref="I32:O33"/>
    <mergeCell ref="C55:K55"/>
    <mergeCell ref="C56:K56"/>
    <mergeCell ref="C34:F34"/>
    <mergeCell ref="H34:K34"/>
    <mergeCell ref="M34:P34"/>
    <mergeCell ref="R34:U34"/>
    <mergeCell ref="C54:K54"/>
    <mergeCell ref="M54:U54"/>
    <mergeCell ref="M55:U55"/>
    <mergeCell ref="M56:U5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4.0"/>
    <col customWidth="1" min="3" max="9" width="15.13"/>
    <col customWidth="1" min="10" max="10" width="3.88"/>
  </cols>
  <sheetData>
    <row r="1">
      <c r="A1" s="73" t="str">
        <f>IFERROR(__xludf.DUMMYFUNCTION("IMPORTRANGE(Imports!B1, ""Prospect!A:L"")"),"")</f>
        <v/>
      </c>
      <c r="B1" s="73"/>
      <c r="C1" s="73"/>
      <c r="D1" s="73"/>
      <c r="E1" s="73"/>
      <c r="F1" s="73"/>
      <c r="G1" s="73"/>
      <c r="H1" s="73"/>
      <c r="I1" s="73"/>
      <c r="J1" s="73"/>
    </row>
    <row r="2">
      <c r="A2" s="150" t="str">
        <f>IFERROR(__xludf.DUMMYFUNCTION("""COMPUTED_VALUE"""),"Prospect Schedule")</f>
        <v>Prospect Schedule</v>
      </c>
      <c r="J2" s="151"/>
    </row>
    <row r="3">
      <c r="A3" s="73"/>
      <c r="B3" s="48" t="str">
        <f>IFERROR(__xludf.DUMMYFUNCTION("""COMPUTED_VALUE"""),"Preseason")</f>
        <v>Preseason</v>
      </c>
      <c r="C3" s="76" t="str">
        <f>IFERROR(__xludf.DUMMYFUNCTION("""COMPUTED_VALUE"""),"Each team plays all opponents once, and an additional 3 random opponents")</f>
        <v>Each team plays all opponents once, and an additional 3 random opponents</v>
      </c>
      <c r="I3" s="77" t="str">
        <f>IFERROR(__xludf.DUMMYFUNCTION("""COMPUTED_VALUE"""),"Preseason")</f>
        <v>Preseason</v>
      </c>
      <c r="J3" s="73"/>
    </row>
    <row r="4">
      <c r="A4" s="73"/>
      <c r="B4" s="78" t="str">
        <f>IFERROR(__xludf.DUMMYFUNCTION("""COMPUTED_VALUE"""),"In Conference")</f>
        <v>In Conference</v>
      </c>
      <c r="C4" s="73"/>
      <c r="I4" s="78" t="str">
        <f>IFERROR(__xludf.DUMMYFUNCTION("""COMPUTED_VALUE"""),"In Conference")</f>
        <v>In Conference</v>
      </c>
      <c r="J4" s="73"/>
    </row>
    <row r="5">
      <c r="A5" s="73"/>
      <c r="B5" s="79" t="str">
        <f>IFERROR(__xludf.DUMMYFUNCTION("""COMPUTED_VALUE"""),"Out of Conference")</f>
        <v>Out of Conference</v>
      </c>
      <c r="I5" s="79" t="str">
        <f>IFERROR(__xludf.DUMMYFUNCTION("""COMPUTED_VALUE"""),"Out of Conference")</f>
        <v>Out of Conference</v>
      </c>
      <c r="J5" s="73"/>
    </row>
    <row r="6">
      <c r="A6" s="73"/>
      <c r="B6" s="80" t="str">
        <f>IFERROR(__xludf.DUMMYFUNCTION("""COMPUTED_VALUE"""),"Playoffs")</f>
        <v>Playoffs</v>
      </c>
      <c r="C6" s="81" t="str">
        <f>IFERROR(__xludf.DUMMYFUNCTION("""COMPUTED_VALUE"""),"Blacktips")</f>
        <v>Blacktips</v>
      </c>
      <c r="D6" s="81" t="str">
        <f>IFERROR(__xludf.DUMMYFUNCTION("""COMPUTED_VALUE"""),"Tanuki")</f>
        <v>Tanuki</v>
      </c>
      <c r="E6" s="81" t="str">
        <f>IFERROR(__xludf.DUMMYFUNCTION("""COMPUTED_VALUE"""),"Earth")</f>
        <v>Earth</v>
      </c>
      <c r="F6" s="81" t="str">
        <f>IFERROR(__xludf.DUMMYFUNCTION("""COMPUTED_VALUE"""),"Griffin")</f>
        <v>Griffin</v>
      </c>
      <c r="G6" s="81" t="str">
        <f>IFERROR(__xludf.DUMMYFUNCTION("""COMPUTED_VALUE"""),"Tic Tacs")</f>
        <v>Tic Tacs</v>
      </c>
      <c r="H6" s="81" t="str">
        <f>IFERROR(__xludf.DUMMYFUNCTION("""COMPUTED_VALUE"""),"Principales")</f>
        <v>Principales</v>
      </c>
      <c r="I6" s="80" t="str">
        <f>IFERROR(__xludf.DUMMYFUNCTION("""COMPUTED_VALUE"""),"Playoffs")</f>
        <v>Playoffs</v>
      </c>
      <c r="J6" s="73"/>
    </row>
    <row r="7">
      <c r="A7" s="73"/>
      <c r="B7" s="55" t="str">
        <f>IFERROR(__xludf.DUMMYFUNCTION("""COMPUTED_VALUE"""),"Preseason 1")</f>
        <v>Preseason 1</v>
      </c>
      <c r="C7" s="82" t="str">
        <f>IFERROR(__xludf.DUMMYFUNCTION("""COMPUTED_VALUE"""),"Griffin")</f>
        <v>Griffin</v>
      </c>
      <c r="D7" s="83" t="str">
        <f>IFERROR(__xludf.DUMMYFUNCTION("""COMPUTED_VALUE"""),"Tic Tacs")</f>
        <v>Tic Tacs</v>
      </c>
      <c r="E7" s="83" t="str">
        <f>IFERROR(__xludf.DUMMYFUNCTION("""COMPUTED_VALUE"""),"Principales")</f>
        <v>Principales</v>
      </c>
      <c r="F7" s="83" t="str">
        <f>IFERROR(__xludf.DUMMYFUNCTION("""COMPUTED_VALUE"""),"Blacktips")</f>
        <v>Blacktips</v>
      </c>
      <c r="G7" s="83" t="str">
        <f>IFERROR(__xludf.DUMMYFUNCTION("""COMPUTED_VALUE"""),"Tanuki")</f>
        <v>Tanuki</v>
      </c>
      <c r="H7" s="83" t="str">
        <f>IFERROR(__xludf.DUMMYFUNCTION("""COMPUTED_VALUE"""),"Earth")</f>
        <v>Earth</v>
      </c>
      <c r="I7" s="59">
        <f>IFERROR(__xludf.DUMMYFUNCTION("""COMPUTED_VALUE"""),45896.0)</f>
        <v>45896</v>
      </c>
      <c r="J7" s="84"/>
    </row>
    <row r="8">
      <c r="A8" s="73"/>
      <c r="B8" s="55" t="str">
        <f>IFERROR(__xludf.DUMMYFUNCTION("""COMPUTED_VALUE"""),"Preseason 2")</f>
        <v>Preseason 2</v>
      </c>
      <c r="C8" s="82" t="str">
        <f>IFERROR(__xludf.DUMMYFUNCTION("""COMPUTED_VALUE"""),"Hawaiian Pizza")</f>
        <v>Hawaiian Pizza</v>
      </c>
      <c r="D8" s="83" t="str">
        <f>IFERROR(__xludf.DUMMYFUNCTION("""COMPUTED_VALUE"""),"Skeletons")</f>
        <v>Skeletons</v>
      </c>
      <c r="E8" s="83" t="str">
        <f>IFERROR(__xludf.DUMMYFUNCTION("""COMPUTED_VALUE"""),"Piranhas")</f>
        <v>Piranhas</v>
      </c>
      <c r="F8" s="83" t="str">
        <f>IFERROR(__xludf.DUMMYFUNCTION("""COMPUTED_VALUE"""),"Hostile Takeover")</f>
        <v>Hostile Takeover</v>
      </c>
      <c r="G8" s="83" t="str">
        <f>IFERROR(__xludf.DUMMYFUNCTION("""COMPUTED_VALUE"""),"Honey Badgers")</f>
        <v>Honey Badgers</v>
      </c>
      <c r="H8" s="83" t="str">
        <f>IFERROR(__xludf.DUMMYFUNCTION("""COMPUTED_VALUE"""),"Turbulence")</f>
        <v>Turbulence</v>
      </c>
      <c r="I8" s="59">
        <f>IFERROR(__xludf.DUMMYFUNCTION("""COMPUTED_VALUE"""),45903.0)</f>
        <v>45903</v>
      </c>
      <c r="J8" s="84"/>
    </row>
    <row r="9">
      <c r="A9" s="73"/>
      <c r="B9" s="55" t="str">
        <f>IFERROR(__xludf.DUMMYFUNCTION("""COMPUTED_VALUE"""),"Preseason 3")</f>
        <v>Preseason 3</v>
      </c>
      <c r="C9" s="82" t="str">
        <f>IFERROR(__xludf.DUMMYFUNCTION("""COMPUTED_VALUE"""),"Principales")</f>
        <v>Principales</v>
      </c>
      <c r="D9" s="83" t="str">
        <f>IFERROR(__xludf.DUMMYFUNCTION("""COMPUTED_VALUE"""),"Earth")</f>
        <v>Earth</v>
      </c>
      <c r="E9" s="83" t="str">
        <f>IFERROR(__xludf.DUMMYFUNCTION("""COMPUTED_VALUE"""),"Tanuki")</f>
        <v>Tanuki</v>
      </c>
      <c r="F9" s="83" t="str">
        <f>IFERROR(__xludf.DUMMYFUNCTION("""COMPUTED_VALUE"""),"Tic Tacs")</f>
        <v>Tic Tacs</v>
      </c>
      <c r="G9" s="83" t="str">
        <f>IFERROR(__xludf.DUMMYFUNCTION("""COMPUTED_VALUE"""),"Griffin")</f>
        <v>Griffin</v>
      </c>
      <c r="H9" s="83" t="str">
        <f>IFERROR(__xludf.DUMMYFUNCTION("""COMPUTED_VALUE"""),"Blacktips")</f>
        <v>Blacktips</v>
      </c>
      <c r="I9" s="59">
        <f>IFERROR(__xludf.DUMMYFUNCTION("""COMPUTED_VALUE"""),45908.0)</f>
        <v>45908</v>
      </c>
      <c r="J9" s="84"/>
    </row>
    <row r="10">
      <c r="A10" s="73"/>
      <c r="B10" s="55" t="str">
        <f>IFERROR(__xludf.DUMMYFUNCTION("""COMPUTED_VALUE"""),"Match Day 1")</f>
        <v>Match Day 1</v>
      </c>
      <c r="C10" s="85" t="str">
        <f>IFERROR(__xludf.DUMMYFUNCTION("""COMPUTED_VALUE"""),"Honey Badgers")</f>
        <v>Honey Badgers</v>
      </c>
      <c r="D10" s="86" t="str">
        <f>IFERROR(__xludf.DUMMYFUNCTION("""COMPUTED_VALUE"""),"Piranhas")</f>
        <v>Piranhas</v>
      </c>
      <c r="E10" s="86" t="str">
        <f>IFERROR(__xludf.DUMMYFUNCTION("""COMPUTED_VALUE"""),"Hostile Takeover")</f>
        <v>Hostile Takeover</v>
      </c>
      <c r="F10" s="86" t="str">
        <f>IFERROR(__xludf.DUMMYFUNCTION("""COMPUTED_VALUE"""),"Turbulence")</f>
        <v>Turbulence</v>
      </c>
      <c r="G10" s="86" t="str">
        <f>IFERROR(__xludf.DUMMYFUNCTION("""COMPUTED_VALUE"""),"Skeletons")</f>
        <v>Skeletons</v>
      </c>
      <c r="H10" s="86" t="str">
        <f>IFERROR(__xludf.DUMMYFUNCTION("""COMPUTED_VALUE"""),"Hawaiian Pizza")</f>
        <v>Hawaiian Pizza</v>
      </c>
      <c r="I10" s="59">
        <f>IFERROR(__xludf.DUMMYFUNCTION("""COMPUTED_VALUE"""),45910.0)</f>
        <v>45910</v>
      </c>
      <c r="J10" s="84"/>
    </row>
    <row r="11">
      <c r="A11" s="73"/>
      <c r="B11" s="55" t="str">
        <f>IFERROR(__xludf.DUMMYFUNCTION("""COMPUTED_VALUE"""),"Match Day 2")</f>
        <v>Match Day 2</v>
      </c>
      <c r="C11" s="87" t="str">
        <f>IFERROR(__xludf.DUMMYFUNCTION("""COMPUTED_VALUE"""),"Hostile Takeover")</f>
        <v>Hostile Takeover</v>
      </c>
      <c r="D11" s="88" t="str">
        <f>IFERROR(__xludf.DUMMYFUNCTION("""COMPUTED_VALUE"""),"Hawaiian Pizza")</f>
        <v>Hawaiian Pizza</v>
      </c>
      <c r="E11" s="88" t="str">
        <f>IFERROR(__xludf.DUMMYFUNCTION("""COMPUTED_VALUE"""),"Turbulence")</f>
        <v>Turbulence</v>
      </c>
      <c r="F11" s="88" t="str">
        <f>IFERROR(__xludf.DUMMYFUNCTION("""COMPUTED_VALUE"""),"Honey Badgers")</f>
        <v>Honey Badgers</v>
      </c>
      <c r="G11" s="88" t="str">
        <f>IFERROR(__xludf.DUMMYFUNCTION("""COMPUTED_VALUE"""),"Piranhas")</f>
        <v>Piranhas</v>
      </c>
      <c r="H11" s="88" t="str">
        <f>IFERROR(__xludf.DUMMYFUNCTION("""COMPUTED_VALUE"""),"Skeletons")</f>
        <v>Skeletons</v>
      </c>
      <c r="I11" s="59">
        <f>IFERROR(__xludf.DUMMYFUNCTION("""COMPUTED_VALUE"""),45915.0)</f>
        <v>45915</v>
      </c>
      <c r="J11" s="73"/>
    </row>
    <row r="12">
      <c r="A12" s="73"/>
      <c r="B12" s="55" t="str">
        <f>IFERROR(__xludf.DUMMYFUNCTION("""COMPUTED_VALUE"""),"Match Day 3")</f>
        <v>Match Day 3</v>
      </c>
      <c r="C12" s="87" t="str">
        <f>IFERROR(__xludf.DUMMYFUNCTION("""COMPUTED_VALUE"""),"Earth")</f>
        <v>Earth</v>
      </c>
      <c r="D12" s="88" t="str">
        <f>IFERROR(__xludf.DUMMYFUNCTION("""COMPUTED_VALUE"""),"Griffin")</f>
        <v>Griffin</v>
      </c>
      <c r="E12" s="88" t="str">
        <f>IFERROR(__xludf.DUMMYFUNCTION("""COMPUTED_VALUE"""),"Blacktips")</f>
        <v>Blacktips</v>
      </c>
      <c r="F12" s="88" t="str">
        <f>IFERROR(__xludf.DUMMYFUNCTION("""COMPUTED_VALUE"""),"Tanuki")</f>
        <v>Tanuki</v>
      </c>
      <c r="G12" s="88" t="str">
        <f>IFERROR(__xludf.DUMMYFUNCTION("""COMPUTED_VALUE"""),"Principales")</f>
        <v>Principales</v>
      </c>
      <c r="H12" s="88" t="str">
        <f>IFERROR(__xludf.DUMMYFUNCTION("""COMPUTED_VALUE"""),"Tic Tacs")</f>
        <v>Tic Tacs</v>
      </c>
      <c r="I12" s="59">
        <f>IFERROR(__xludf.DUMMYFUNCTION("""COMPUTED_VALUE"""),45917.0)</f>
        <v>45917</v>
      </c>
      <c r="J12" s="73"/>
    </row>
    <row r="13">
      <c r="A13" s="73"/>
      <c r="B13" s="55" t="str">
        <f>IFERROR(__xludf.DUMMYFUNCTION("""COMPUTED_VALUE"""),"Match Day 4")</f>
        <v>Match Day 4</v>
      </c>
      <c r="C13" s="87" t="str">
        <f>IFERROR(__xludf.DUMMYFUNCTION("""COMPUTED_VALUE"""),"Tic Tacs")</f>
        <v>Tic Tacs</v>
      </c>
      <c r="D13" s="88" t="str">
        <f>IFERROR(__xludf.DUMMYFUNCTION("""COMPUTED_VALUE"""),"Principales")</f>
        <v>Principales</v>
      </c>
      <c r="E13" s="88" t="str">
        <f>IFERROR(__xludf.DUMMYFUNCTION("""COMPUTED_VALUE"""),"Griffin")</f>
        <v>Griffin</v>
      </c>
      <c r="F13" s="88" t="str">
        <f>IFERROR(__xludf.DUMMYFUNCTION("""COMPUTED_VALUE"""),"Earth")</f>
        <v>Earth</v>
      </c>
      <c r="G13" s="88" t="str">
        <f>IFERROR(__xludf.DUMMYFUNCTION("""COMPUTED_VALUE"""),"Blacktips")</f>
        <v>Blacktips</v>
      </c>
      <c r="H13" s="88" t="str">
        <f>IFERROR(__xludf.DUMMYFUNCTION("""COMPUTED_VALUE"""),"Tanuki")</f>
        <v>Tanuki</v>
      </c>
      <c r="I13" s="59">
        <f>IFERROR(__xludf.DUMMYFUNCTION("""COMPUTED_VALUE"""),45922.0)</f>
        <v>45922</v>
      </c>
      <c r="J13" s="73"/>
    </row>
    <row r="14">
      <c r="A14" s="73"/>
      <c r="B14" s="55" t="str">
        <f>IFERROR(__xludf.DUMMYFUNCTION("""COMPUTED_VALUE"""),"Match Day 5")</f>
        <v>Match Day 5</v>
      </c>
      <c r="C14" s="87" t="str">
        <f>IFERROR(__xludf.DUMMYFUNCTION("""COMPUTED_VALUE"""),"Skeletons")</f>
        <v>Skeletons</v>
      </c>
      <c r="D14" s="88" t="str">
        <f>IFERROR(__xludf.DUMMYFUNCTION("""COMPUTED_VALUE"""),"Hostile Takeover")</f>
        <v>Hostile Takeover</v>
      </c>
      <c r="E14" s="88" t="str">
        <f>IFERROR(__xludf.DUMMYFUNCTION("""COMPUTED_VALUE"""),"Honey Badgers")</f>
        <v>Honey Badgers</v>
      </c>
      <c r="F14" s="88" t="str">
        <f>IFERROR(__xludf.DUMMYFUNCTION("""COMPUTED_VALUE"""),"Hawaiian Pizza")</f>
        <v>Hawaiian Pizza</v>
      </c>
      <c r="G14" s="88" t="str">
        <f>IFERROR(__xludf.DUMMYFUNCTION("""COMPUTED_VALUE"""),"Turbulence")</f>
        <v>Turbulence</v>
      </c>
      <c r="H14" s="88" t="str">
        <f>IFERROR(__xludf.DUMMYFUNCTION("""COMPUTED_VALUE"""),"Piranhas")</f>
        <v>Piranhas</v>
      </c>
      <c r="I14" s="59">
        <f>IFERROR(__xludf.DUMMYFUNCTION("""COMPUTED_VALUE"""),45924.0)</f>
        <v>45924</v>
      </c>
      <c r="J14" s="73"/>
    </row>
    <row r="15">
      <c r="A15" s="73"/>
      <c r="B15" s="55" t="str">
        <f>IFERROR(__xludf.DUMMYFUNCTION("""COMPUTED_VALUE"""),"Match Day 6")</f>
        <v>Match Day 6</v>
      </c>
      <c r="C15" s="87" t="str">
        <f>IFERROR(__xludf.DUMMYFUNCTION("""COMPUTED_VALUE"""),"Hawaiian Pizza")</f>
        <v>Hawaiian Pizza</v>
      </c>
      <c r="D15" s="88" t="str">
        <f>IFERROR(__xludf.DUMMYFUNCTION("""COMPUTED_VALUE"""),"Skeletons")</f>
        <v>Skeletons</v>
      </c>
      <c r="E15" s="88" t="str">
        <f>IFERROR(__xludf.DUMMYFUNCTION("""COMPUTED_VALUE"""),"Piranhas")</f>
        <v>Piranhas</v>
      </c>
      <c r="F15" s="88" t="str">
        <f>IFERROR(__xludf.DUMMYFUNCTION("""COMPUTED_VALUE"""),"Hostile Takeover")</f>
        <v>Hostile Takeover</v>
      </c>
      <c r="G15" s="88" t="str">
        <f>IFERROR(__xludf.DUMMYFUNCTION("""COMPUTED_VALUE"""),"Honey Badgers")</f>
        <v>Honey Badgers</v>
      </c>
      <c r="H15" s="88" t="str">
        <f>IFERROR(__xludf.DUMMYFUNCTION("""COMPUTED_VALUE"""),"Turbulence")</f>
        <v>Turbulence</v>
      </c>
      <c r="I15" s="59">
        <f>IFERROR(__xludf.DUMMYFUNCTION("""COMPUTED_VALUE"""),45929.0)</f>
        <v>45929</v>
      </c>
      <c r="J15" s="73"/>
    </row>
    <row r="16">
      <c r="A16" s="73"/>
      <c r="B16" s="55" t="str">
        <f>IFERROR(__xludf.DUMMYFUNCTION("""COMPUTED_VALUE"""),"Match Day 7")</f>
        <v>Match Day 7</v>
      </c>
      <c r="C16" s="87" t="str">
        <f>IFERROR(__xludf.DUMMYFUNCTION("""COMPUTED_VALUE"""),"Tanuki")</f>
        <v>Tanuki</v>
      </c>
      <c r="D16" s="88" t="str">
        <f>IFERROR(__xludf.DUMMYFUNCTION("""COMPUTED_VALUE"""),"Blacktips")</f>
        <v>Blacktips</v>
      </c>
      <c r="E16" s="88" t="str">
        <f>IFERROR(__xludf.DUMMYFUNCTION("""COMPUTED_VALUE"""),"Tic Tacs")</f>
        <v>Tic Tacs</v>
      </c>
      <c r="F16" s="88" t="str">
        <f>IFERROR(__xludf.DUMMYFUNCTION("""COMPUTED_VALUE"""),"Principales")</f>
        <v>Principales</v>
      </c>
      <c r="G16" s="88" t="str">
        <f>IFERROR(__xludf.DUMMYFUNCTION("""COMPUTED_VALUE"""),"Earth")</f>
        <v>Earth</v>
      </c>
      <c r="H16" s="88" t="str">
        <f>IFERROR(__xludf.DUMMYFUNCTION("""COMPUTED_VALUE"""),"Griffin")</f>
        <v>Griffin</v>
      </c>
      <c r="I16" s="59">
        <f>IFERROR(__xludf.DUMMYFUNCTION("""COMPUTED_VALUE"""),45931.0)</f>
        <v>45931</v>
      </c>
      <c r="J16" s="73"/>
    </row>
    <row r="17">
      <c r="A17" s="73"/>
      <c r="B17" s="55" t="str">
        <f>IFERROR(__xludf.DUMMYFUNCTION("""COMPUTED_VALUE"""),"Match Day 8")</f>
        <v>Match Day 8</v>
      </c>
      <c r="C17" s="87" t="str">
        <f>IFERROR(__xludf.DUMMYFUNCTION("""COMPUTED_VALUE"""),"Griffin")</f>
        <v>Griffin</v>
      </c>
      <c r="D17" s="88" t="str">
        <f>IFERROR(__xludf.DUMMYFUNCTION("""COMPUTED_VALUE"""),"Tic Tacs")</f>
        <v>Tic Tacs</v>
      </c>
      <c r="E17" s="88" t="str">
        <f>IFERROR(__xludf.DUMMYFUNCTION("""COMPUTED_VALUE"""),"Principales")</f>
        <v>Principales</v>
      </c>
      <c r="F17" s="88" t="str">
        <f>IFERROR(__xludf.DUMMYFUNCTION("""COMPUTED_VALUE"""),"Blacktips")</f>
        <v>Blacktips</v>
      </c>
      <c r="G17" s="88" t="str">
        <f>IFERROR(__xludf.DUMMYFUNCTION("""COMPUTED_VALUE"""),"Tanuki")</f>
        <v>Tanuki</v>
      </c>
      <c r="H17" s="88" t="str">
        <f>IFERROR(__xludf.DUMMYFUNCTION("""COMPUTED_VALUE"""),"Earth")</f>
        <v>Earth</v>
      </c>
      <c r="I17" s="59">
        <f>IFERROR(__xludf.DUMMYFUNCTION("""COMPUTED_VALUE"""),45936.0)</f>
        <v>45936</v>
      </c>
      <c r="J17" s="73"/>
    </row>
    <row r="18">
      <c r="A18" s="73"/>
      <c r="B18" s="67" t="str">
        <f>IFERROR(__xludf.DUMMYFUNCTION("""COMPUTED_VALUE"""),"Match Day 9")</f>
        <v>Match Day 9</v>
      </c>
      <c r="C18" s="87" t="str">
        <f>IFERROR(__xludf.DUMMYFUNCTION("""COMPUTED_VALUE"""),"Principales")</f>
        <v>Principales</v>
      </c>
      <c r="D18" s="88" t="str">
        <f>IFERROR(__xludf.DUMMYFUNCTION("""COMPUTED_VALUE"""),"Earth")</f>
        <v>Earth</v>
      </c>
      <c r="E18" s="88" t="str">
        <f>IFERROR(__xludf.DUMMYFUNCTION("""COMPUTED_VALUE"""),"Tanuki")</f>
        <v>Tanuki</v>
      </c>
      <c r="F18" s="88" t="str">
        <f>IFERROR(__xludf.DUMMYFUNCTION("""COMPUTED_VALUE"""),"Tic Tacs")</f>
        <v>Tic Tacs</v>
      </c>
      <c r="G18" s="88" t="str">
        <f>IFERROR(__xludf.DUMMYFUNCTION("""COMPUTED_VALUE"""),"Griffin")</f>
        <v>Griffin</v>
      </c>
      <c r="H18" s="88" t="str">
        <f>IFERROR(__xludf.DUMMYFUNCTION("""COMPUTED_VALUE"""),"Blacktips")</f>
        <v>Blacktips</v>
      </c>
      <c r="I18" s="59">
        <f>IFERROR(__xludf.DUMMYFUNCTION("""COMPUTED_VALUE"""),45938.0)</f>
        <v>45938</v>
      </c>
      <c r="J18" s="73"/>
    </row>
    <row r="19">
      <c r="A19" s="73"/>
      <c r="B19" s="55" t="str">
        <f>IFERROR(__xludf.DUMMYFUNCTION("""COMPUTED_VALUE"""),"Match Day 10")</f>
        <v>Match Day 10</v>
      </c>
      <c r="C19" s="87" t="str">
        <f>IFERROR(__xludf.DUMMYFUNCTION("""COMPUTED_VALUE"""),"Turbulence")</f>
        <v>Turbulence</v>
      </c>
      <c r="D19" s="88" t="str">
        <f>IFERROR(__xludf.DUMMYFUNCTION("""COMPUTED_VALUE"""),"Honey Badgers")</f>
        <v>Honey Badgers</v>
      </c>
      <c r="E19" s="88" t="str">
        <f>IFERROR(__xludf.DUMMYFUNCTION("""COMPUTED_VALUE"""),"Skeletons")</f>
        <v>Skeletons</v>
      </c>
      <c r="F19" s="88" t="str">
        <f>IFERROR(__xludf.DUMMYFUNCTION("""COMPUTED_VALUE"""),"Piranhas")</f>
        <v>Piranhas</v>
      </c>
      <c r="G19" s="88" t="str">
        <f>IFERROR(__xludf.DUMMYFUNCTION("""COMPUTED_VALUE"""),"Hawaiian Pizza")</f>
        <v>Hawaiian Pizza</v>
      </c>
      <c r="H19" s="88" t="str">
        <f>IFERROR(__xludf.DUMMYFUNCTION("""COMPUTED_VALUE"""),"Hostile Takeover")</f>
        <v>Hostile Takeover</v>
      </c>
      <c r="I19" s="59">
        <f>IFERROR(__xludf.DUMMYFUNCTION("""COMPUTED_VALUE"""),45945.0)</f>
        <v>45945</v>
      </c>
      <c r="J19" s="73"/>
    </row>
    <row r="20">
      <c r="A20" s="73"/>
      <c r="B20" s="55" t="str">
        <f>IFERROR(__xludf.DUMMYFUNCTION("""COMPUTED_VALUE"""),"Match Day 11")</f>
        <v>Match Day 11</v>
      </c>
      <c r="C20" s="87" t="str">
        <f>IFERROR(__xludf.DUMMYFUNCTION("""COMPUTED_VALUE"""),"Piranhas")</f>
        <v>Piranhas</v>
      </c>
      <c r="D20" s="88" t="str">
        <f>IFERROR(__xludf.DUMMYFUNCTION("""COMPUTED_VALUE"""),"Turbulence")</f>
        <v>Turbulence</v>
      </c>
      <c r="E20" s="88" t="str">
        <f>IFERROR(__xludf.DUMMYFUNCTION("""COMPUTED_VALUE"""),"Hawaiian Pizza")</f>
        <v>Hawaiian Pizza</v>
      </c>
      <c r="F20" s="88" t="str">
        <f>IFERROR(__xludf.DUMMYFUNCTION("""COMPUTED_VALUE"""),"Skeletons")</f>
        <v>Skeletons</v>
      </c>
      <c r="G20" s="88" t="str">
        <f>IFERROR(__xludf.DUMMYFUNCTION("""COMPUTED_VALUE"""),"Hostile Takeover")</f>
        <v>Hostile Takeover</v>
      </c>
      <c r="H20" s="88" t="str">
        <f>IFERROR(__xludf.DUMMYFUNCTION("""COMPUTED_VALUE"""),"Honey Badgers")</f>
        <v>Honey Badgers</v>
      </c>
      <c r="I20" s="59">
        <f>IFERROR(__xludf.DUMMYFUNCTION("""COMPUTED_VALUE"""),45950.0)</f>
        <v>45950</v>
      </c>
      <c r="J20" s="73"/>
    </row>
    <row r="21">
      <c r="A21" s="73"/>
      <c r="B21" s="68" t="str">
        <f>IFERROR(__xludf.DUMMYFUNCTION("""COMPUTED_VALUE"""),"Match Day 12")</f>
        <v>Match Day 12</v>
      </c>
      <c r="C21" s="87" t="str">
        <f>IFERROR(__xludf.DUMMYFUNCTION("""COMPUTED_VALUE"""),"Earth")</f>
        <v>Earth</v>
      </c>
      <c r="D21" s="88" t="str">
        <f>IFERROR(__xludf.DUMMYFUNCTION("""COMPUTED_VALUE"""),"Griffin")</f>
        <v>Griffin</v>
      </c>
      <c r="E21" s="88" t="str">
        <f>IFERROR(__xludf.DUMMYFUNCTION("""COMPUTED_VALUE"""),"Blacktips")</f>
        <v>Blacktips</v>
      </c>
      <c r="F21" s="88" t="str">
        <f>IFERROR(__xludf.DUMMYFUNCTION("""COMPUTED_VALUE"""),"Tanuki")</f>
        <v>Tanuki</v>
      </c>
      <c r="G21" s="88" t="str">
        <f>IFERROR(__xludf.DUMMYFUNCTION("""COMPUTED_VALUE"""),"Principales")</f>
        <v>Principales</v>
      </c>
      <c r="H21" s="88" t="str">
        <f>IFERROR(__xludf.DUMMYFUNCTION("""COMPUTED_VALUE"""),"Tic Tacs")</f>
        <v>Tic Tacs</v>
      </c>
      <c r="I21" s="59">
        <f>IFERROR(__xludf.DUMMYFUNCTION("""COMPUTED_VALUE"""),45952.0)</f>
        <v>45952</v>
      </c>
      <c r="J21" s="73"/>
    </row>
    <row r="22">
      <c r="A22" s="73"/>
      <c r="B22" s="68" t="str">
        <f>IFERROR(__xludf.DUMMYFUNCTION("""COMPUTED_VALUE"""),"Match Day 13")</f>
        <v>Match Day 13</v>
      </c>
      <c r="C22" s="87" t="str">
        <f>IFERROR(__xludf.DUMMYFUNCTION("""COMPUTED_VALUE"""),"Hawaiian Pizza")</f>
        <v>Hawaiian Pizza</v>
      </c>
      <c r="D22" s="88" t="str">
        <f>IFERROR(__xludf.DUMMYFUNCTION("""COMPUTED_VALUE"""),"Skeletons")</f>
        <v>Skeletons</v>
      </c>
      <c r="E22" s="88" t="str">
        <f>IFERROR(__xludf.DUMMYFUNCTION("""COMPUTED_VALUE"""),"Piranhas")</f>
        <v>Piranhas</v>
      </c>
      <c r="F22" s="88" t="str">
        <f>IFERROR(__xludf.DUMMYFUNCTION("""COMPUTED_VALUE"""),"Hostile Takeover")</f>
        <v>Hostile Takeover</v>
      </c>
      <c r="G22" s="88" t="str">
        <f>IFERROR(__xludf.DUMMYFUNCTION("""COMPUTED_VALUE"""),"Honey Badgers")</f>
        <v>Honey Badgers</v>
      </c>
      <c r="H22" s="88" t="str">
        <f>IFERROR(__xludf.DUMMYFUNCTION("""COMPUTED_VALUE"""),"Turbulence")</f>
        <v>Turbulence</v>
      </c>
      <c r="I22" s="59">
        <f>IFERROR(__xludf.DUMMYFUNCTION("""COMPUTED_VALUE"""),45957.0)</f>
        <v>45957</v>
      </c>
      <c r="J22" s="73"/>
    </row>
    <row r="23">
      <c r="A23" s="73"/>
      <c r="B23" s="55" t="str">
        <f>IFERROR(__xludf.DUMMYFUNCTION("""COMPUTED_VALUE"""),"Match Day 14")</f>
        <v>Match Day 14</v>
      </c>
      <c r="C23" s="87" t="str">
        <f>IFERROR(__xludf.DUMMYFUNCTION("""COMPUTED_VALUE"""),"Principales")</f>
        <v>Principales</v>
      </c>
      <c r="D23" s="88" t="str">
        <f>IFERROR(__xludf.DUMMYFUNCTION("""COMPUTED_VALUE"""),"Earth")</f>
        <v>Earth</v>
      </c>
      <c r="E23" s="88" t="str">
        <f>IFERROR(__xludf.DUMMYFUNCTION("""COMPUTED_VALUE"""),"Tanuki")</f>
        <v>Tanuki</v>
      </c>
      <c r="F23" s="88" t="str">
        <f>IFERROR(__xludf.DUMMYFUNCTION("""COMPUTED_VALUE"""),"Tic Tacs")</f>
        <v>Tic Tacs</v>
      </c>
      <c r="G23" s="88" t="str">
        <f>IFERROR(__xludf.DUMMYFUNCTION("""COMPUTED_VALUE"""),"Griffin")</f>
        <v>Griffin</v>
      </c>
      <c r="H23" s="88" t="str">
        <f>IFERROR(__xludf.DUMMYFUNCTION("""COMPUTED_VALUE"""),"Blacktips")</f>
        <v>Blacktips</v>
      </c>
      <c r="I23" s="59">
        <f>IFERROR(__xludf.DUMMYFUNCTION("""COMPUTED_VALUE"""),45959.0)</f>
        <v>45959</v>
      </c>
      <c r="J23" s="73"/>
    </row>
    <row r="24">
      <c r="A24" s="73"/>
      <c r="B24" s="55" t="str">
        <f>IFERROR(__xludf.DUMMYFUNCTION("""COMPUTED_VALUE"""),"Match Day 15")</f>
        <v>Match Day 15</v>
      </c>
      <c r="C24" s="89" t="str">
        <f>IFERROR(__xludf.DUMMYFUNCTION("""COMPUTED_VALUE"""),"Quarterfinals (10:00 PM ET)")</f>
        <v>Quarterfinals (10:00 PM ET)</v>
      </c>
      <c r="D24" s="27"/>
      <c r="E24" s="27"/>
      <c r="F24" s="27"/>
      <c r="G24" s="27"/>
      <c r="H24" s="90"/>
      <c r="I24" s="59">
        <f>IFERROR(__xludf.DUMMYFUNCTION("""COMPUTED_VALUE"""),45964.0)</f>
        <v>45964</v>
      </c>
      <c r="J24" s="73"/>
    </row>
    <row r="25">
      <c r="A25" s="73"/>
      <c r="B25" s="55" t="str">
        <f>IFERROR(__xludf.DUMMYFUNCTION("""COMPUTED_VALUE"""),"Match Day 16")</f>
        <v>Match Day 16</v>
      </c>
      <c r="C25" s="89" t="str">
        <f>IFERROR(__xludf.DUMMYFUNCTION("""COMPUTED_VALUE"""),"Semifinals (10:00 PM ET)")</f>
        <v>Semifinals (10:00 PM ET)</v>
      </c>
      <c r="D25" s="27"/>
      <c r="E25" s="27"/>
      <c r="F25" s="27"/>
      <c r="G25" s="27"/>
      <c r="H25" s="90"/>
      <c r="I25" s="59">
        <f>IFERROR(__xludf.DUMMYFUNCTION("""COMPUTED_VALUE"""),45966.0)</f>
        <v>45966</v>
      </c>
      <c r="J25" s="73"/>
    </row>
    <row r="26">
      <c r="A26" s="73"/>
      <c r="B26" s="55" t="str">
        <f>IFERROR(__xludf.DUMMYFUNCTION("""COMPUTED_VALUE"""),"Match Day 17")</f>
        <v>Match Day 17</v>
      </c>
      <c r="C26" s="91" t="str">
        <f>IFERROR(__xludf.DUMMYFUNCTION("""COMPUTED_VALUE"""),"Finals (9:30PM ET)")</f>
        <v>Finals (9:30PM ET)</v>
      </c>
      <c r="D26" s="19"/>
      <c r="E26" s="19"/>
      <c r="F26" s="19"/>
      <c r="G26" s="19"/>
      <c r="H26" s="92"/>
      <c r="I26" s="59">
        <f>IFERROR(__xludf.DUMMYFUNCTION("""COMPUTED_VALUE"""),45971.0)</f>
        <v>45971</v>
      </c>
      <c r="J26" s="73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</row>
    <row r="28">
      <c r="A28" s="73"/>
      <c r="B28" s="48" t="str">
        <f>IFERROR(__xludf.DUMMYFUNCTION("""COMPUTED_VALUE"""),"Preseason")</f>
        <v>Preseason</v>
      </c>
      <c r="C28" s="73"/>
      <c r="D28" s="73"/>
      <c r="E28" s="73"/>
      <c r="F28" s="73"/>
      <c r="G28" s="73"/>
      <c r="H28" s="73"/>
      <c r="I28" s="77" t="str">
        <f>IFERROR(__xludf.DUMMYFUNCTION("""COMPUTED_VALUE"""),"Preseason")</f>
        <v>Preseason</v>
      </c>
      <c r="J28" s="73"/>
    </row>
    <row r="29">
      <c r="A29" s="73"/>
      <c r="B29" s="78" t="str">
        <f>IFERROR(__xludf.DUMMYFUNCTION("""COMPUTED_VALUE"""),"In Conference")</f>
        <v>In Conference</v>
      </c>
      <c r="C29" s="73"/>
      <c r="I29" s="78" t="str">
        <f>IFERROR(__xludf.DUMMYFUNCTION("""COMPUTED_VALUE"""),"In Conference")</f>
        <v>In Conference</v>
      </c>
      <c r="J29" s="73"/>
    </row>
    <row r="30">
      <c r="A30" s="73"/>
      <c r="B30" s="79" t="str">
        <f>IFERROR(__xludf.DUMMYFUNCTION("""COMPUTED_VALUE"""),"Out of Conference")</f>
        <v>Out of Conference</v>
      </c>
      <c r="I30" s="79" t="str">
        <f>IFERROR(__xludf.DUMMYFUNCTION("""COMPUTED_VALUE"""),"Out of Conference")</f>
        <v>Out of Conference</v>
      </c>
      <c r="J30" s="73"/>
    </row>
    <row r="31">
      <c r="A31" s="73"/>
      <c r="B31" s="80" t="str">
        <f>IFERROR(__xludf.DUMMYFUNCTION("""COMPUTED_VALUE"""),"Playoffs")</f>
        <v>Playoffs</v>
      </c>
      <c r="C31" s="81" t="str">
        <f>IFERROR(__xludf.DUMMYFUNCTION("""COMPUTED_VALUE"""),"Hawaiian Pizza")</f>
        <v>Hawaiian Pizza</v>
      </c>
      <c r="D31" s="81" t="str">
        <f>IFERROR(__xludf.DUMMYFUNCTION("""COMPUTED_VALUE"""),"Skeletons")</f>
        <v>Skeletons</v>
      </c>
      <c r="E31" s="81" t="str">
        <f>IFERROR(__xludf.DUMMYFUNCTION("""COMPUTED_VALUE"""),"Turbulence")</f>
        <v>Turbulence</v>
      </c>
      <c r="F31" s="81" t="str">
        <f>IFERROR(__xludf.DUMMYFUNCTION("""COMPUTED_VALUE"""),"Hostile Takeover")</f>
        <v>Hostile Takeover</v>
      </c>
      <c r="G31" s="81" t="str">
        <f>IFERROR(__xludf.DUMMYFUNCTION("""COMPUTED_VALUE"""),"Piranhas")</f>
        <v>Piranhas</v>
      </c>
      <c r="H31" s="81" t="str">
        <f>IFERROR(__xludf.DUMMYFUNCTION("""COMPUTED_VALUE"""),"Honey Badgers")</f>
        <v>Honey Badgers</v>
      </c>
      <c r="I31" s="80" t="str">
        <f>IFERROR(__xludf.DUMMYFUNCTION("""COMPUTED_VALUE"""),"Playoffs")</f>
        <v>Playoffs</v>
      </c>
      <c r="J31" s="73"/>
    </row>
    <row r="32">
      <c r="A32" s="73"/>
      <c r="B32" s="55" t="str">
        <f>IFERROR(__xludf.DUMMYFUNCTION("""COMPUTED_VALUE"""),"Preseason 1")</f>
        <v>Preseason 1</v>
      </c>
      <c r="C32" s="82" t="str">
        <f>IFERROR(__xludf.DUMMYFUNCTION("""COMPUTED_VALUE"""),"Hostile Takeover")</f>
        <v>Hostile Takeover</v>
      </c>
      <c r="D32" s="83" t="str">
        <f>IFERROR(__xludf.DUMMYFUNCTION("""COMPUTED_VALUE"""),"Piranhas")</f>
        <v>Piranhas</v>
      </c>
      <c r="E32" s="83" t="str">
        <f>IFERROR(__xludf.DUMMYFUNCTION("""COMPUTED_VALUE"""),"Honey Badgers")</f>
        <v>Honey Badgers</v>
      </c>
      <c r="F32" s="83" t="str">
        <f>IFERROR(__xludf.DUMMYFUNCTION("""COMPUTED_VALUE"""),"Hawaiian Pizza")</f>
        <v>Hawaiian Pizza</v>
      </c>
      <c r="G32" s="83" t="str">
        <f>IFERROR(__xludf.DUMMYFUNCTION("""COMPUTED_VALUE"""),"Skeletons")</f>
        <v>Skeletons</v>
      </c>
      <c r="H32" s="83" t="str">
        <f>IFERROR(__xludf.DUMMYFUNCTION("""COMPUTED_VALUE"""),"Turbulence")</f>
        <v>Turbulence</v>
      </c>
      <c r="I32" s="59">
        <f>IFERROR(__xludf.DUMMYFUNCTION("""COMPUTED_VALUE"""),45896.0)</f>
        <v>45896</v>
      </c>
      <c r="J32" s="84"/>
    </row>
    <row r="33">
      <c r="A33" s="73"/>
      <c r="B33" s="55" t="str">
        <f>IFERROR(__xludf.DUMMYFUNCTION("""COMPUTED_VALUE"""),"Preseason 2")</f>
        <v>Preseason 2</v>
      </c>
      <c r="C33" s="82" t="str">
        <f>IFERROR(__xludf.DUMMYFUNCTION("""COMPUTED_VALUE"""),"Blacktips")</f>
        <v>Blacktips</v>
      </c>
      <c r="D33" s="83" t="str">
        <f>IFERROR(__xludf.DUMMYFUNCTION("""COMPUTED_VALUE"""),"Tanuki")</f>
        <v>Tanuki</v>
      </c>
      <c r="E33" s="83" t="str">
        <f>IFERROR(__xludf.DUMMYFUNCTION("""COMPUTED_VALUE"""),"Principales")</f>
        <v>Principales</v>
      </c>
      <c r="F33" s="83" t="str">
        <f>IFERROR(__xludf.DUMMYFUNCTION("""COMPUTED_VALUE"""),"Griffin")</f>
        <v>Griffin</v>
      </c>
      <c r="G33" s="83" t="str">
        <f>IFERROR(__xludf.DUMMYFUNCTION("""COMPUTED_VALUE"""),"Earth")</f>
        <v>Earth</v>
      </c>
      <c r="H33" s="83" t="str">
        <f>IFERROR(__xludf.DUMMYFUNCTION("""COMPUTED_VALUE"""),"Tic Tacs")</f>
        <v>Tic Tacs</v>
      </c>
      <c r="I33" s="59">
        <f>IFERROR(__xludf.DUMMYFUNCTION("""COMPUTED_VALUE"""),45903.0)</f>
        <v>45903</v>
      </c>
      <c r="J33" s="84"/>
    </row>
    <row r="34">
      <c r="A34" s="73"/>
      <c r="B34" s="55" t="str">
        <f>IFERROR(__xludf.DUMMYFUNCTION("""COMPUTED_VALUE"""),"Preseason 3")</f>
        <v>Preseason 3</v>
      </c>
      <c r="C34" s="82" t="str">
        <f>IFERROR(__xludf.DUMMYFUNCTION("""COMPUTED_VALUE"""),"Honey Badgers")</f>
        <v>Honey Badgers</v>
      </c>
      <c r="D34" s="83" t="str">
        <f>IFERROR(__xludf.DUMMYFUNCTION("""COMPUTED_VALUE"""),"Turbulence")</f>
        <v>Turbulence</v>
      </c>
      <c r="E34" s="83" t="str">
        <f>IFERROR(__xludf.DUMMYFUNCTION("""COMPUTED_VALUE"""),"Skeletons")</f>
        <v>Skeletons</v>
      </c>
      <c r="F34" s="83" t="str">
        <f>IFERROR(__xludf.DUMMYFUNCTION("""COMPUTED_VALUE"""),"Piranhas")</f>
        <v>Piranhas</v>
      </c>
      <c r="G34" s="83" t="str">
        <f>IFERROR(__xludf.DUMMYFUNCTION("""COMPUTED_VALUE"""),"Hostile Takeover")</f>
        <v>Hostile Takeover</v>
      </c>
      <c r="H34" s="83" t="str">
        <f>IFERROR(__xludf.DUMMYFUNCTION("""COMPUTED_VALUE"""),"Hawaiian Pizza")</f>
        <v>Hawaiian Pizza</v>
      </c>
      <c r="I34" s="59">
        <f>IFERROR(__xludf.DUMMYFUNCTION("""COMPUTED_VALUE"""),45908.0)</f>
        <v>45908</v>
      </c>
      <c r="J34" s="84"/>
    </row>
    <row r="35">
      <c r="A35" s="73"/>
      <c r="B35" s="55" t="str">
        <f>IFERROR(__xludf.DUMMYFUNCTION("""COMPUTED_VALUE"""),"Match Day 1")</f>
        <v>Match Day 1</v>
      </c>
      <c r="C35" s="85" t="str">
        <f>IFERROR(__xludf.DUMMYFUNCTION("""COMPUTED_VALUE"""),"Principales")</f>
        <v>Principales</v>
      </c>
      <c r="D35" s="86" t="str">
        <f>IFERROR(__xludf.DUMMYFUNCTION("""COMPUTED_VALUE"""),"Tic Tacs")</f>
        <v>Tic Tacs</v>
      </c>
      <c r="E35" s="86" t="str">
        <f>IFERROR(__xludf.DUMMYFUNCTION("""COMPUTED_VALUE"""),"Griffin")</f>
        <v>Griffin</v>
      </c>
      <c r="F35" s="86" t="str">
        <f>IFERROR(__xludf.DUMMYFUNCTION("""COMPUTED_VALUE"""),"Earth")</f>
        <v>Earth</v>
      </c>
      <c r="G35" s="86" t="str">
        <f>IFERROR(__xludf.DUMMYFUNCTION("""COMPUTED_VALUE"""),"Tanuki")</f>
        <v>Tanuki</v>
      </c>
      <c r="H35" s="86" t="str">
        <f>IFERROR(__xludf.DUMMYFUNCTION("""COMPUTED_VALUE"""),"Blacktips")</f>
        <v>Blacktips</v>
      </c>
      <c r="I35" s="59">
        <f>IFERROR(__xludf.DUMMYFUNCTION("""COMPUTED_VALUE"""),45910.0)</f>
        <v>45910</v>
      </c>
      <c r="J35" s="84"/>
    </row>
    <row r="36">
      <c r="A36" s="73"/>
      <c r="B36" s="55" t="str">
        <f>IFERROR(__xludf.DUMMYFUNCTION("""COMPUTED_VALUE"""),"Match Day 2")</f>
        <v>Match Day 2</v>
      </c>
      <c r="C36" s="87" t="str">
        <f>IFERROR(__xludf.DUMMYFUNCTION("""COMPUTED_VALUE"""),"Tanuki")</f>
        <v>Tanuki</v>
      </c>
      <c r="D36" s="88" t="str">
        <f>IFERROR(__xludf.DUMMYFUNCTION("""COMPUTED_VALUE"""),"Principales")</f>
        <v>Principales</v>
      </c>
      <c r="E36" s="88" t="str">
        <f>IFERROR(__xludf.DUMMYFUNCTION("""COMPUTED_VALUE"""),"Earth")</f>
        <v>Earth</v>
      </c>
      <c r="F36" s="88" t="str">
        <f>IFERROR(__xludf.DUMMYFUNCTION("""COMPUTED_VALUE"""),"Blacktips")</f>
        <v>Blacktips</v>
      </c>
      <c r="G36" s="88" t="str">
        <f>IFERROR(__xludf.DUMMYFUNCTION("""COMPUTED_VALUE"""),"Tic Tacs")</f>
        <v>Tic Tacs</v>
      </c>
      <c r="H36" s="88" t="str">
        <f>IFERROR(__xludf.DUMMYFUNCTION("""COMPUTED_VALUE"""),"Griffin")</f>
        <v>Griffin</v>
      </c>
      <c r="I36" s="59">
        <f>IFERROR(__xludf.DUMMYFUNCTION("""COMPUTED_VALUE"""),45915.0)</f>
        <v>45915</v>
      </c>
      <c r="J36" s="73"/>
    </row>
    <row r="37">
      <c r="A37" s="73"/>
      <c r="B37" s="55" t="str">
        <f>IFERROR(__xludf.DUMMYFUNCTION("""COMPUTED_VALUE"""),"Match Day 3")</f>
        <v>Match Day 3</v>
      </c>
      <c r="C37" s="87" t="str">
        <f>IFERROR(__xludf.DUMMYFUNCTION("""COMPUTED_VALUE"""),"Turbulence")</f>
        <v>Turbulence</v>
      </c>
      <c r="D37" s="88" t="str">
        <f>IFERROR(__xludf.DUMMYFUNCTION("""COMPUTED_VALUE"""),"Hostile Takeover")</f>
        <v>Hostile Takeover</v>
      </c>
      <c r="E37" s="88" t="str">
        <f>IFERROR(__xludf.DUMMYFUNCTION("""COMPUTED_VALUE"""),"Hawaiian Pizza")</f>
        <v>Hawaiian Pizza</v>
      </c>
      <c r="F37" s="88" t="str">
        <f>IFERROR(__xludf.DUMMYFUNCTION("""COMPUTED_VALUE"""),"Skeletons")</f>
        <v>Skeletons</v>
      </c>
      <c r="G37" s="88" t="str">
        <f>IFERROR(__xludf.DUMMYFUNCTION("""COMPUTED_VALUE"""),"Honey Badgers")</f>
        <v>Honey Badgers</v>
      </c>
      <c r="H37" s="88" t="str">
        <f>IFERROR(__xludf.DUMMYFUNCTION("""COMPUTED_VALUE"""),"Piranhas")</f>
        <v>Piranhas</v>
      </c>
      <c r="I37" s="59">
        <f>IFERROR(__xludf.DUMMYFUNCTION("""COMPUTED_VALUE"""),45917.0)</f>
        <v>45917</v>
      </c>
      <c r="J37" s="73"/>
    </row>
    <row r="38">
      <c r="A38" s="73"/>
      <c r="B38" s="55" t="str">
        <f>IFERROR(__xludf.DUMMYFUNCTION("""COMPUTED_VALUE"""),"Match Day 4")</f>
        <v>Match Day 4</v>
      </c>
      <c r="C38" s="87" t="str">
        <f>IFERROR(__xludf.DUMMYFUNCTION("""COMPUTED_VALUE"""),"Piranhas")</f>
        <v>Piranhas</v>
      </c>
      <c r="D38" s="88" t="str">
        <f>IFERROR(__xludf.DUMMYFUNCTION("""COMPUTED_VALUE"""),"Honey Badgers")</f>
        <v>Honey Badgers</v>
      </c>
      <c r="E38" s="88" t="str">
        <f>IFERROR(__xludf.DUMMYFUNCTION("""COMPUTED_VALUE"""),"Hostile Takeover")</f>
        <v>Hostile Takeover</v>
      </c>
      <c r="F38" s="88" t="str">
        <f>IFERROR(__xludf.DUMMYFUNCTION("""COMPUTED_VALUE"""),"Turbulence")</f>
        <v>Turbulence</v>
      </c>
      <c r="G38" s="88" t="str">
        <f>IFERROR(__xludf.DUMMYFUNCTION("""COMPUTED_VALUE"""),"Hawaiian Pizza")</f>
        <v>Hawaiian Pizza</v>
      </c>
      <c r="H38" s="88" t="str">
        <f>IFERROR(__xludf.DUMMYFUNCTION("""COMPUTED_VALUE"""),"Skeletons")</f>
        <v>Skeletons</v>
      </c>
      <c r="I38" s="59">
        <f>IFERROR(__xludf.DUMMYFUNCTION("""COMPUTED_VALUE"""),45922.0)</f>
        <v>45922</v>
      </c>
      <c r="J38" s="73"/>
    </row>
    <row r="39">
      <c r="A39" s="73"/>
      <c r="B39" s="55" t="str">
        <f>IFERROR(__xludf.DUMMYFUNCTION("""COMPUTED_VALUE"""),"Match Day 5")</f>
        <v>Match Day 5</v>
      </c>
      <c r="C39" s="87" t="str">
        <f>IFERROR(__xludf.DUMMYFUNCTION("""COMPUTED_VALUE"""),"Griffin")</f>
        <v>Griffin</v>
      </c>
      <c r="D39" s="88" t="str">
        <f>IFERROR(__xludf.DUMMYFUNCTION("""COMPUTED_VALUE"""),"Blacktips")</f>
        <v>Blacktips</v>
      </c>
      <c r="E39" s="88" t="str">
        <f>IFERROR(__xludf.DUMMYFUNCTION("""COMPUTED_VALUE"""),"Tic Tacs")</f>
        <v>Tic Tacs</v>
      </c>
      <c r="F39" s="88" t="str">
        <f>IFERROR(__xludf.DUMMYFUNCTION("""COMPUTED_VALUE"""),"Tanuki")</f>
        <v>Tanuki</v>
      </c>
      <c r="G39" s="88" t="str">
        <f>IFERROR(__xludf.DUMMYFUNCTION("""COMPUTED_VALUE"""),"Principales")</f>
        <v>Principales</v>
      </c>
      <c r="H39" s="88" t="str">
        <f>IFERROR(__xludf.DUMMYFUNCTION("""COMPUTED_VALUE"""),"Earth")</f>
        <v>Earth</v>
      </c>
      <c r="I39" s="59">
        <f>IFERROR(__xludf.DUMMYFUNCTION("""COMPUTED_VALUE"""),45924.0)</f>
        <v>45924</v>
      </c>
      <c r="J39" s="73"/>
    </row>
    <row r="40">
      <c r="A40" s="73"/>
      <c r="B40" s="55" t="str">
        <f>IFERROR(__xludf.DUMMYFUNCTION("""COMPUTED_VALUE"""),"Match Day 6")</f>
        <v>Match Day 6</v>
      </c>
      <c r="C40" s="87" t="str">
        <f>IFERROR(__xludf.DUMMYFUNCTION("""COMPUTED_VALUE"""),"Blacktips")</f>
        <v>Blacktips</v>
      </c>
      <c r="D40" s="88" t="str">
        <f>IFERROR(__xludf.DUMMYFUNCTION("""COMPUTED_VALUE"""),"Tanuki")</f>
        <v>Tanuki</v>
      </c>
      <c r="E40" s="88" t="str">
        <f>IFERROR(__xludf.DUMMYFUNCTION("""COMPUTED_VALUE"""),"Principales")</f>
        <v>Principales</v>
      </c>
      <c r="F40" s="88" t="str">
        <f>IFERROR(__xludf.DUMMYFUNCTION("""COMPUTED_VALUE"""),"Griffin")</f>
        <v>Griffin</v>
      </c>
      <c r="G40" s="88" t="str">
        <f>IFERROR(__xludf.DUMMYFUNCTION("""COMPUTED_VALUE"""),"Earth")</f>
        <v>Earth</v>
      </c>
      <c r="H40" s="88" t="str">
        <f>IFERROR(__xludf.DUMMYFUNCTION("""COMPUTED_VALUE"""),"Tic Tacs")</f>
        <v>Tic Tacs</v>
      </c>
      <c r="I40" s="59">
        <f>IFERROR(__xludf.DUMMYFUNCTION("""COMPUTED_VALUE"""),45929.0)</f>
        <v>45929</v>
      </c>
      <c r="J40" s="73"/>
    </row>
    <row r="41">
      <c r="A41" s="73"/>
      <c r="B41" s="55" t="str">
        <f>IFERROR(__xludf.DUMMYFUNCTION("""COMPUTED_VALUE"""),"Match Day 7")</f>
        <v>Match Day 7</v>
      </c>
      <c r="C41" s="87" t="str">
        <f>IFERROR(__xludf.DUMMYFUNCTION("""COMPUTED_VALUE"""),"Skeletons")</f>
        <v>Skeletons</v>
      </c>
      <c r="D41" s="88" t="str">
        <f>IFERROR(__xludf.DUMMYFUNCTION("""COMPUTED_VALUE"""),"Hawaiian Pizza")</f>
        <v>Hawaiian Pizza</v>
      </c>
      <c r="E41" s="88" t="str">
        <f>IFERROR(__xludf.DUMMYFUNCTION("""COMPUTED_VALUE"""),"Piranhas")</f>
        <v>Piranhas</v>
      </c>
      <c r="F41" s="88" t="str">
        <f>IFERROR(__xludf.DUMMYFUNCTION("""COMPUTED_VALUE"""),"Honey Badgers")</f>
        <v>Honey Badgers</v>
      </c>
      <c r="G41" s="88" t="str">
        <f>IFERROR(__xludf.DUMMYFUNCTION("""COMPUTED_VALUE"""),"Turbulence")</f>
        <v>Turbulence</v>
      </c>
      <c r="H41" s="88" t="str">
        <f>IFERROR(__xludf.DUMMYFUNCTION("""COMPUTED_VALUE"""),"Hostile Takeover")</f>
        <v>Hostile Takeover</v>
      </c>
      <c r="I41" s="59">
        <f>IFERROR(__xludf.DUMMYFUNCTION("""COMPUTED_VALUE"""),45931.0)</f>
        <v>45931</v>
      </c>
      <c r="J41" s="73"/>
    </row>
    <row r="42">
      <c r="A42" s="73"/>
      <c r="B42" s="55" t="str">
        <f>IFERROR(__xludf.DUMMYFUNCTION("""COMPUTED_VALUE"""),"Match Day 8")</f>
        <v>Match Day 8</v>
      </c>
      <c r="C42" s="87" t="str">
        <f>IFERROR(__xludf.DUMMYFUNCTION("""COMPUTED_VALUE"""),"Hostile Takeover")</f>
        <v>Hostile Takeover</v>
      </c>
      <c r="D42" s="88" t="str">
        <f>IFERROR(__xludf.DUMMYFUNCTION("""COMPUTED_VALUE"""),"Piranhas")</f>
        <v>Piranhas</v>
      </c>
      <c r="E42" s="88" t="str">
        <f>IFERROR(__xludf.DUMMYFUNCTION("""COMPUTED_VALUE"""),"Honey Badgers")</f>
        <v>Honey Badgers</v>
      </c>
      <c r="F42" s="88" t="str">
        <f>IFERROR(__xludf.DUMMYFUNCTION("""COMPUTED_VALUE"""),"Hawaiian Pizza")</f>
        <v>Hawaiian Pizza</v>
      </c>
      <c r="G42" s="88" t="str">
        <f>IFERROR(__xludf.DUMMYFUNCTION("""COMPUTED_VALUE"""),"Skeletons")</f>
        <v>Skeletons</v>
      </c>
      <c r="H42" s="88" t="str">
        <f>IFERROR(__xludf.DUMMYFUNCTION("""COMPUTED_VALUE"""),"Turbulence")</f>
        <v>Turbulence</v>
      </c>
      <c r="I42" s="59">
        <f>IFERROR(__xludf.DUMMYFUNCTION("""COMPUTED_VALUE"""),45936.0)</f>
        <v>45936</v>
      </c>
      <c r="J42" s="73"/>
    </row>
    <row r="43">
      <c r="A43" s="73"/>
      <c r="B43" s="67" t="str">
        <f>IFERROR(__xludf.DUMMYFUNCTION("""COMPUTED_VALUE"""),"Match Day 9")</f>
        <v>Match Day 9</v>
      </c>
      <c r="C43" s="87" t="str">
        <f>IFERROR(__xludf.DUMMYFUNCTION("""COMPUTED_VALUE"""),"Honey Badgers")</f>
        <v>Honey Badgers</v>
      </c>
      <c r="D43" s="88" t="str">
        <f>IFERROR(__xludf.DUMMYFUNCTION("""COMPUTED_VALUE"""),"Turbulence")</f>
        <v>Turbulence</v>
      </c>
      <c r="E43" s="88" t="str">
        <f>IFERROR(__xludf.DUMMYFUNCTION("""COMPUTED_VALUE"""),"Skeletons")</f>
        <v>Skeletons</v>
      </c>
      <c r="F43" s="88" t="str">
        <f>IFERROR(__xludf.DUMMYFUNCTION("""COMPUTED_VALUE"""),"Piranhas")</f>
        <v>Piranhas</v>
      </c>
      <c r="G43" s="88" t="str">
        <f>IFERROR(__xludf.DUMMYFUNCTION("""COMPUTED_VALUE"""),"Hostile Takeover")</f>
        <v>Hostile Takeover</v>
      </c>
      <c r="H43" s="88" t="str">
        <f>IFERROR(__xludf.DUMMYFUNCTION("""COMPUTED_VALUE"""),"Hawaiian Pizza")</f>
        <v>Hawaiian Pizza</v>
      </c>
      <c r="I43" s="59">
        <f>IFERROR(__xludf.DUMMYFUNCTION("""COMPUTED_VALUE"""),45938.0)</f>
        <v>45938</v>
      </c>
      <c r="J43" s="73"/>
    </row>
    <row r="44">
      <c r="A44" s="73"/>
      <c r="B44" s="55" t="str">
        <f>IFERROR(__xludf.DUMMYFUNCTION("""COMPUTED_VALUE"""),"Match Day 10")</f>
        <v>Match Day 10</v>
      </c>
      <c r="C44" s="87" t="str">
        <f>IFERROR(__xludf.DUMMYFUNCTION("""COMPUTED_VALUE"""),"Tic Tacs")</f>
        <v>Tic Tacs</v>
      </c>
      <c r="D44" s="88" t="str">
        <f>IFERROR(__xludf.DUMMYFUNCTION("""COMPUTED_VALUE"""),"Earth")</f>
        <v>Earth</v>
      </c>
      <c r="E44" s="88" t="str">
        <f>IFERROR(__xludf.DUMMYFUNCTION("""COMPUTED_VALUE"""),"Blacktips")</f>
        <v>Blacktips</v>
      </c>
      <c r="F44" s="88" t="str">
        <f>IFERROR(__xludf.DUMMYFUNCTION("""COMPUTED_VALUE"""),"Principales")</f>
        <v>Principales</v>
      </c>
      <c r="G44" s="88" t="str">
        <f>IFERROR(__xludf.DUMMYFUNCTION("""COMPUTED_VALUE"""),"Griffin")</f>
        <v>Griffin</v>
      </c>
      <c r="H44" s="88" t="str">
        <f>IFERROR(__xludf.DUMMYFUNCTION("""COMPUTED_VALUE"""),"Tanuki")</f>
        <v>Tanuki</v>
      </c>
      <c r="I44" s="59">
        <f>IFERROR(__xludf.DUMMYFUNCTION("""COMPUTED_VALUE"""),45945.0)</f>
        <v>45945</v>
      </c>
      <c r="J44" s="73"/>
    </row>
    <row r="45">
      <c r="A45" s="73"/>
      <c r="B45" s="55" t="str">
        <f>IFERROR(__xludf.DUMMYFUNCTION("""COMPUTED_VALUE"""),"Match Day 11")</f>
        <v>Match Day 11</v>
      </c>
      <c r="C45" s="87" t="str">
        <f>IFERROR(__xludf.DUMMYFUNCTION("""COMPUTED_VALUE"""),"Earth")</f>
        <v>Earth</v>
      </c>
      <c r="D45" s="88" t="str">
        <f>IFERROR(__xludf.DUMMYFUNCTION("""COMPUTED_VALUE"""),"Griffin")</f>
        <v>Griffin</v>
      </c>
      <c r="E45" s="88" t="str">
        <f>IFERROR(__xludf.DUMMYFUNCTION("""COMPUTED_VALUE"""),"Tanuki")</f>
        <v>Tanuki</v>
      </c>
      <c r="F45" s="88" t="str">
        <f>IFERROR(__xludf.DUMMYFUNCTION("""COMPUTED_VALUE"""),"Tic Tacs")</f>
        <v>Tic Tacs</v>
      </c>
      <c r="G45" s="88" t="str">
        <f>IFERROR(__xludf.DUMMYFUNCTION("""COMPUTED_VALUE"""),"Blacktips")</f>
        <v>Blacktips</v>
      </c>
      <c r="H45" s="88" t="str">
        <f>IFERROR(__xludf.DUMMYFUNCTION("""COMPUTED_VALUE"""),"Principales")</f>
        <v>Principales</v>
      </c>
      <c r="I45" s="59">
        <f>IFERROR(__xludf.DUMMYFUNCTION("""COMPUTED_VALUE"""),45950.0)</f>
        <v>45950</v>
      </c>
      <c r="J45" s="73"/>
    </row>
    <row r="46">
      <c r="A46" s="73"/>
      <c r="B46" s="68" t="str">
        <f>IFERROR(__xludf.DUMMYFUNCTION("""COMPUTED_VALUE"""),"Match Day 12")</f>
        <v>Match Day 12</v>
      </c>
      <c r="C46" s="87" t="str">
        <f>IFERROR(__xludf.DUMMYFUNCTION("""COMPUTED_VALUE"""),"Turbulence")</f>
        <v>Turbulence</v>
      </c>
      <c r="D46" s="88" t="str">
        <f>IFERROR(__xludf.DUMMYFUNCTION("""COMPUTED_VALUE"""),"Hostile Takeover")</f>
        <v>Hostile Takeover</v>
      </c>
      <c r="E46" s="88" t="str">
        <f>IFERROR(__xludf.DUMMYFUNCTION("""COMPUTED_VALUE"""),"Hawaiian Pizza")</f>
        <v>Hawaiian Pizza</v>
      </c>
      <c r="F46" s="88" t="str">
        <f>IFERROR(__xludf.DUMMYFUNCTION("""COMPUTED_VALUE"""),"Skeletons")</f>
        <v>Skeletons</v>
      </c>
      <c r="G46" s="88" t="str">
        <f>IFERROR(__xludf.DUMMYFUNCTION("""COMPUTED_VALUE"""),"Honey Badgers")</f>
        <v>Honey Badgers</v>
      </c>
      <c r="H46" s="88" t="str">
        <f>IFERROR(__xludf.DUMMYFUNCTION("""COMPUTED_VALUE"""),"Piranhas")</f>
        <v>Piranhas</v>
      </c>
      <c r="I46" s="59">
        <f>IFERROR(__xludf.DUMMYFUNCTION("""COMPUTED_VALUE"""),45952.0)</f>
        <v>45952</v>
      </c>
      <c r="J46" s="73"/>
    </row>
    <row r="47">
      <c r="A47" s="73"/>
      <c r="B47" s="68" t="str">
        <f>IFERROR(__xludf.DUMMYFUNCTION("""COMPUTED_VALUE"""),"Match Day 13")</f>
        <v>Match Day 13</v>
      </c>
      <c r="C47" s="87" t="str">
        <f>IFERROR(__xludf.DUMMYFUNCTION("""COMPUTED_VALUE"""),"Blacktips")</f>
        <v>Blacktips</v>
      </c>
      <c r="D47" s="88" t="str">
        <f>IFERROR(__xludf.DUMMYFUNCTION("""COMPUTED_VALUE"""),"Tanuki")</f>
        <v>Tanuki</v>
      </c>
      <c r="E47" s="88" t="str">
        <f>IFERROR(__xludf.DUMMYFUNCTION("""COMPUTED_VALUE"""),"Principales")</f>
        <v>Principales</v>
      </c>
      <c r="F47" s="88" t="str">
        <f>IFERROR(__xludf.DUMMYFUNCTION("""COMPUTED_VALUE"""),"Griffin")</f>
        <v>Griffin</v>
      </c>
      <c r="G47" s="88" t="str">
        <f>IFERROR(__xludf.DUMMYFUNCTION("""COMPUTED_VALUE"""),"Earth")</f>
        <v>Earth</v>
      </c>
      <c r="H47" s="88" t="str">
        <f>IFERROR(__xludf.DUMMYFUNCTION("""COMPUTED_VALUE"""),"Tic Tacs")</f>
        <v>Tic Tacs</v>
      </c>
      <c r="I47" s="59">
        <f>IFERROR(__xludf.DUMMYFUNCTION("""COMPUTED_VALUE"""),45957.0)</f>
        <v>45957</v>
      </c>
      <c r="J47" s="73"/>
    </row>
    <row r="48">
      <c r="A48" s="73"/>
      <c r="B48" s="55" t="str">
        <f>IFERROR(__xludf.DUMMYFUNCTION("""COMPUTED_VALUE"""),"Match Day 14")</f>
        <v>Match Day 14</v>
      </c>
      <c r="C48" s="87" t="str">
        <f>IFERROR(__xludf.DUMMYFUNCTION("""COMPUTED_VALUE"""),"Honey Badgers")</f>
        <v>Honey Badgers</v>
      </c>
      <c r="D48" s="88" t="str">
        <f>IFERROR(__xludf.DUMMYFUNCTION("""COMPUTED_VALUE"""),"Turbulence")</f>
        <v>Turbulence</v>
      </c>
      <c r="E48" s="88" t="str">
        <f>IFERROR(__xludf.DUMMYFUNCTION("""COMPUTED_VALUE"""),"Skeletons")</f>
        <v>Skeletons</v>
      </c>
      <c r="F48" s="88" t="str">
        <f>IFERROR(__xludf.DUMMYFUNCTION("""COMPUTED_VALUE"""),"Piranhas")</f>
        <v>Piranhas</v>
      </c>
      <c r="G48" s="88" t="str">
        <f>IFERROR(__xludf.DUMMYFUNCTION("""COMPUTED_VALUE"""),"Hostile Takeover")</f>
        <v>Hostile Takeover</v>
      </c>
      <c r="H48" s="88" t="str">
        <f>IFERROR(__xludf.DUMMYFUNCTION("""COMPUTED_VALUE"""),"Hawaiian Pizza")</f>
        <v>Hawaiian Pizza</v>
      </c>
      <c r="I48" s="59">
        <f>IFERROR(__xludf.DUMMYFUNCTION("""COMPUTED_VALUE"""),45959.0)</f>
        <v>45959</v>
      </c>
      <c r="J48" s="73"/>
    </row>
    <row r="49">
      <c r="A49" s="73"/>
      <c r="B49" s="55" t="str">
        <f>IFERROR(__xludf.DUMMYFUNCTION("""COMPUTED_VALUE"""),"Match Day 15")</f>
        <v>Match Day 15</v>
      </c>
      <c r="C49" s="89" t="str">
        <f>IFERROR(__xludf.DUMMYFUNCTION("""COMPUTED_VALUE"""),"Quarterfinals (10:00 PM ET)")</f>
        <v>Quarterfinals (10:00 PM ET)</v>
      </c>
      <c r="D49" s="27"/>
      <c r="E49" s="27"/>
      <c r="F49" s="27"/>
      <c r="G49" s="27"/>
      <c r="H49" s="90"/>
      <c r="I49" s="59">
        <f>IFERROR(__xludf.DUMMYFUNCTION("""COMPUTED_VALUE"""),45964.0)</f>
        <v>45964</v>
      </c>
      <c r="J49" s="73"/>
    </row>
    <row r="50">
      <c r="A50" s="73"/>
      <c r="B50" s="55" t="str">
        <f>IFERROR(__xludf.DUMMYFUNCTION("""COMPUTED_VALUE"""),"Match Day 16")</f>
        <v>Match Day 16</v>
      </c>
      <c r="C50" s="89" t="str">
        <f>IFERROR(__xludf.DUMMYFUNCTION("""COMPUTED_VALUE"""),"Semifinals (10:00 PM ET)")</f>
        <v>Semifinals (10:00 PM ET)</v>
      </c>
      <c r="D50" s="27"/>
      <c r="E50" s="27"/>
      <c r="F50" s="27"/>
      <c r="G50" s="27"/>
      <c r="H50" s="90"/>
      <c r="I50" s="59">
        <f>IFERROR(__xludf.DUMMYFUNCTION("""COMPUTED_VALUE"""),45966.0)</f>
        <v>45966</v>
      </c>
      <c r="J50" s="73"/>
    </row>
    <row r="51">
      <c r="A51" s="73"/>
      <c r="B51" s="55" t="str">
        <f>IFERROR(__xludf.DUMMYFUNCTION("""COMPUTED_VALUE"""),"Match Day 17")</f>
        <v>Match Day 17</v>
      </c>
      <c r="C51" s="91" t="str">
        <f>IFERROR(__xludf.DUMMYFUNCTION("""COMPUTED_VALUE"""),"Finals (9:30PM ET)")</f>
        <v>Finals (9:30PM ET)</v>
      </c>
      <c r="D51" s="19"/>
      <c r="E51" s="19"/>
      <c r="F51" s="19"/>
      <c r="G51" s="19"/>
      <c r="H51" s="92"/>
      <c r="I51" s="59">
        <f>IFERROR(__xludf.DUMMYFUNCTION("""COMPUTED_VALUE"""),45971.0)</f>
        <v>45971</v>
      </c>
      <c r="J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</row>
  </sheetData>
  <mergeCells count="10">
    <mergeCell ref="C49:H49"/>
    <mergeCell ref="C50:H50"/>
    <mergeCell ref="C51:H51"/>
    <mergeCell ref="A2:I2"/>
    <mergeCell ref="C3:H3"/>
    <mergeCell ref="C4:H5"/>
    <mergeCell ref="C24:H24"/>
    <mergeCell ref="C25:H25"/>
    <mergeCell ref="C26:H26"/>
    <mergeCell ref="C29:H3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3" max="8" width="15.13"/>
    <col customWidth="1" min="9" max="9" width="3.88"/>
  </cols>
  <sheetData>
    <row r="1">
      <c r="A1" s="4" t="str">
        <f>IFERROR(__xludf.DUMMYFUNCTION("IMPORTRANGE(Imports!B1, ""Contender!A:L"")"),"#REF!")</f>
        <v>#REF!</v>
      </c>
      <c r="B1" s="4"/>
      <c r="C1" s="4"/>
      <c r="D1" s="4"/>
      <c r="E1" s="4"/>
      <c r="F1" s="4"/>
      <c r="G1" s="4"/>
      <c r="H1" s="4"/>
      <c r="I1" s="4"/>
    </row>
    <row r="2">
      <c r="A2" s="152"/>
    </row>
    <row r="3">
      <c r="A3" s="4"/>
      <c r="B3" s="48"/>
      <c r="C3" s="153"/>
      <c r="H3" s="48"/>
      <c r="I3" s="43"/>
    </row>
    <row r="4">
      <c r="A4" s="4"/>
      <c r="B4" s="49"/>
      <c r="C4" s="154"/>
      <c r="H4" s="155"/>
      <c r="I4" s="43"/>
    </row>
    <row r="5">
      <c r="A5" s="4"/>
      <c r="B5" s="156"/>
      <c r="H5" s="156"/>
      <c r="I5" s="4"/>
    </row>
    <row r="6">
      <c r="A6" s="4"/>
      <c r="B6" s="52"/>
      <c r="C6" s="157"/>
      <c r="D6" s="158"/>
      <c r="E6" s="158"/>
      <c r="F6" s="158"/>
      <c r="G6" s="157"/>
      <c r="H6" s="52"/>
      <c r="I6" s="4"/>
    </row>
    <row r="7">
      <c r="A7" s="43"/>
      <c r="B7" s="55"/>
      <c r="C7" s="159"/>
      <c r="D7" s="159"/>
      <c r="E7" s="160"/>
      <c r="F7" s="159"/>
      <c r="G7" s="159"/>
      <c r="H7" s="109"/>
      <c r="I7" s="43"/>
    </row>
    <row r="8">
      <c r="A8" s="43"/>
      <c r="B8" s="55"/>
      <c r="C8" s="159"/>
      <c r="D8" s="159"/>
      <c r="E8" s="159"/>
      <c r="F8" s="159"/>
      <c r="G8" s="160"/>
      <c r="H8" s="109"/>
      <c r="I8" s="43"/>
    </row>
    <row r="9">
      <c r="A9" s="43"/>
      <c r="B9" s="55"/>
      <c r="C9" s="160"/>
      <c r="D9" s="160"/>
      <c r="E9" s="159"/>
      <c r="F9" s="159"/>
      <c r="G9" s="160"/>
      <c r="H9" s="109"/>
      <c r="I9" s="43"/>
    </row>
    <row r="10">
      <c r="A10" s="4"/>
      <c r="B10" s="55"/>
      <c r="C10" s="161"/>
      <c r="D10" s="85"/>
      <c r="E10" s="85"/>
      <c r="F10" s="162"/>
      <c r="G10" s="161"/>
      <c r="H10" s="109"/>
      <c r="I10" s="43"/>
    </row>
    <row r="11">
      <c r="A11" s="4"/>
      <c r="B11" s="55"/>
      <c r="C11" s="161"/>
      <c r="D11" s="161"/>
      <c r="E11" s="85"/>
      <c r="F11" s="161"/>
      <c r="G11" s="163"/>
      <c r="H11" s="109"/>
      <c r="I11" s="43"/>
    </row>
    <row r="12">
      <c r="A12" s="4"/>
      <c r="B12" s="55"/>
      <c r="C12" s="161"/>
      <c r="D12" s="85"/>
      <c r="E12" s="163"/>
      <c r="F12" s="85"/>
      <c r="G12" s="161"/>
      <c r="H12" s="109"/>
      <c r="I12" s="43"/>
    </row>
    <row r="13">
      <c r="A13" s="4"/>
      <c r="B13" s="55"/>
      <c r="C13" s="85"/>
      <c r="D13" s="163"/>
      <c r="E13" s="161"/>
      <c r="F13" s="161"/>
      <c r="G13" s="85"/>
      <c r="H13" s="109"/>
      <c r="I13" s="43"/>
    </row>
    <row r="14">
      <c r="A14" s="4"/>
      <c r="B14" s="55"/>
      <c r="C14" s="163"/>
      <c r="D14" s="161"/>
      <c r="E14" s="161"/>
      <c r="F14" s="85"/>
      <c r="G14" s="161"/>
      <c r="H14" s="59"/>
      <c r="I14" s="43"/>
    </row>
    <row r="15">
      <c r="A15" s="4"/>
      <c r="B15" s="55"/>
      <c r="C15" s="163"/>
      <c r="D15" s="163"/>
      <c r="E15" s="163"/>
      <c r="F15" s="163"/>
      <c r="G15" s="162"/>
      <c r="H15" s="59"/>
      <c r="I15" s="43"/>
    </row>
    <row r="16">
      <c r="A16" s="4"/>
      <c r="B16" s="55"/>
      <c r="C16" s="162"/>
      <c r="D16" s="163"/>
      <c r="E16" s="163"/>
      <c r="F16" s="163"/>
      <c r="G16" s="163"/>
      <c r="H16" s="59"/>
      <c r="I16" s="43"/>
    </row>
    <row r="17">
      <c r="A17" s="4"/>
      <c r="B17" s="55"/>
      <c r="C17" s="163"/>
      <c r="D17" s="163"/>
      <c r="E17" s="162"/>
      <c r="F17" s="163"/>
      <c r="G17" s="163"/>
      <c r="H17" s="59"/>
      <c r="I17" s="43"/>
    </row>
    <row r="18">
      <c r="A18" s="4"/>
      <c r="B18" s="67"/>
      <c r="C18" s="163"/>
      <c r="D18" s="161"/>
      <c r="E18" s="161"/>
      <c r="F18" s="85"/>
      <c r="G18" s="161"/>
      <c r="H18" s="59"/>
      <c r="I18" s="43"/>
    </row>
    <row r="19">
      <c r="A19" s="4"/>
      <c r="B19" s="55"/>
      <c r="C19" s="85"/>
      <c r="D19" s="162"/>
      <c r="E19" s="161"/>
      <c r="F19" s="161"/>
      <c r="G19" s="85"/>
      <c r="H19" s="59"/>
      <c r="I19" s="43"/>
    </row>
    <row r="20">
      <c r="A20" s="4"/>
      <c r="B20" s="55"/>
      <c r="C20" s="161"/>
      <c r="D20" s="85"/>
      <c r="E20" s="163"/>
      <c r="F20" s="85"/>
      <c r="G20" s="161"/>
      <c r="H20" s="59"/>
      <c r="I20" s="43"/>
    </row>
    <row r="21">
      <c r="A21" s="4"/>
      <c r="B21" s="68"/>
      <c r="C21" s="161"/>
      <c r="D21" s="85"/>
      <c r="E21" s="85"/>
      <c r="F21" s="163"/>
      <c r="G21" s="161"/>
      <c r="H21" s="59"/>
      <c r="I21" s="43"/>
    </row>
    <row r="22">
      <c r="A22" s="4"/>
      <c r="B22" s="68"/>
      <c r="C22" s="161"/>
      <c r="D22" s="161"/>
      <c r="E22" s="85"/>
      <c r="F22" s="161"/>
      <c r="G22" s="163"/>
      <c r="H22" s="59"/>
      <c r="I22" s="43"/>
    </row>
    <row r="23">
      <c r="A23" s="4"/>
      <c r="B23" s="55"/>
      <c r="C23" s="89"/>
      <c r="D23" s="27"/>
      <c r="E23" s="27"/>
      <c r="F23" s="27"/>
      <c r="G23" s="90"/>
      <c r="H23" s="59"/>
      <c r="I23" s="43"/>
    </row>
    <row r="24">
      <c r="A24" s="4"/>
      <c r="B24" s="55"/>
      <c r="C24" s="89"/>
      <c r="D24" s="27"/>
      <c r="E24" s="27"/>
      <c r="F24" s="27"/>
      <c r="G24" s="90"/>
      <c r="H24" s="59"/>
      <c r="I24" s="43"/>
    </row>
    <row r="25">
      <c r="A25" s="4"/>
      <c r="B25" s="68"/>
      <c r="C25" s="164"/>
      <c r="D25" s="27"/>
      <c r="E25" s="27"/>
      <c r="F25" s="27"/>
      <c r="G25" s="90"/>
      <c r="H25" s="59"/>
      <c r="I25" s="4"/>
    </row>
    <row r="26">
      <c r="A26" s="4"/>
      <c r="B26" s="4"/>
      <c r="C26" s="4"/>
      <c r="D26" s="4"/>
      <c r="E26" s="4"/>
      <c r="F26" s="4"/>
      <c r="G26" s="4"/>
      <c r="H26" s="72"/>
      <c r="I26" s="4"/>
    </row>
    <row r="27">
      <c r="A27" s="4"/>
      <c r="B27" s="165"/>
      <c r="C27" s="4"/>
      <c r="D27" s="4"/>
      <c r="E27" s="4"/>
      <c r="F27" s="4"/>
      <c r="G27" s="4"/>
      <c r="H27" s="165"/>
      <c r="I27" s="4"/>
    </row>
    <row r="28">
      <c r="A28" s="4"/>
      <c r="B28" s="49"/>
      <c r="C28" s="166"/>
      <c r="H28" s="49"/>
      <c r="I28" s="4"/>
    </row>
    <row r="29">
      <c r="A29" s="4"/>
      <c r="B29" s="156"/>
      <c r="H29" s="156"/>
      <c r="I29" s="4"/>
    </row>
    <row r="30">
      <c r="A30" s="4"/>
      <c r="B30" s="52"/>
      <c r="C30" s="158"/>
      <c r="D30" s="158"/>
      <c r="E30" s="158"/>
      <c r="F30" s="158"/>
      <c r="G30" s="158"/>
      <c r="H30" s="167"/>
      <c r="I30" s="4"/>
    </row>
    <row r="31">
      <c r="A31" s="4"/>
      <c r="B31" s="68"/>
      <c r="C31" s="159"/>
      <c r="D31" s="159"/>
      <c r="E31" s="159"/>
      <c r="F31" s="159"/>
      <c r="G31" s="159"/>
      <c r="H31" s="109"/>
      <c r="I31" s="4"/>
    </row>
    <row r="32">
      <c r="A32" s="4"/>
      <c r="B32" s="68"/>
      <c r="C32" s="159"/>
      <c r="D32" s="159"/>
      <c r="E32" s="159"/>
      <c r="F32" s="159"/>
      <c r="G32" s="159"/>
      <c r="H32" s="109"/>
      <c r="I32" s="4"/>
    </row>
    <row r="33">
      <c r="A33" s="4"/>
      <c r="B33" s="68"/>
      <c r="C33" s="159"/>
      <c r="D33" s="159"/>
      <c r="E33" s="159"/>
      <c r="F33" s="159"/>
      <c r="G33" s="159"/>
      <c r="H33" s="109"/>
      <c r="I33" s="4"/>
    </row>
    <row r="34">
      <c r="A34" s="4"/>
      <c r="B34" s="68"/>
      <c r="C34" s="161"/>
      <c r="D34" s="161"/>
      <c r="E34" s="161"/>
      <c r="F34" s="163"/>
      <c r="G34" s="161"/>
      <c r="H34" s="109"/>
      <c r="I34" s="4"/>
    </row>
    <row r="35">
      <c r="A35" s="4"/>
      <c r="B35" s="68"/>
      <c r="C35" s="161"/>
      <c r="D35" s="161"/>
      <c r="E35" s="161"/>
      <c r="F35" s="161"/>
      <c r="G35" s="163"/>
      <c r="H35" s="109"/>
      <c r="I35" s="4"/>
    </row>
    <row r="36">
      <c r="A36" s="4"/>
      <c r="B36" s="68"/>
      <c r="C36" s="161"/>
      <c r="D36" s="161"/>
      <c r="E36" s="163"/>
      <c r="F36" s="161"/>
      <c r="G36" s="161"/>
      <c r="H36" s="109"/>
      <c r="I36" s="4"/>
    </row>
    <row r="37">
      <c r="A37" s="4"/>
      <c r="B37" s="68"/>
      <c r="C37" s="161"/>
      <c r="D37" s="163"/>
      <c r="E37" s="161"/>
      <c r="F37" s="161"/>
      <c r="G37" s="161"/>
      <c r="H37" s="109"/>
      <c r="I37" s="4"/>
    </row>
    <row r="38">
      <c r="A38" s="4"/>
      <c r="B38" s="68"/>
      <c r="C38" s="163"/>
      <c r="D38" s="161"/>
      <c r="E38" s="161"/>
      <c r="F38" s="161"/>
      <c r="G38" s="161"/>
      <c r="H38" s="59"/>
      <c r="I38" s="4"/>
    </row>
    <row r="39">
      <c r="A39" s="4"/>
      <c r="B39" s="68"/>
      <c r="C39" s="163"/>
      <c r="D39" s="163"/>
      <c r="E39" s="168"/>
      <c r="F39" s="168"/>
      <c r="G39" s="163"/>
      <c r="H39" s="59"/>
      <c r="I39" s="4"/>
    </row>
    <row r="40">
      <c r="A40" s="4"/>
      <c r="B40" s="68"/>
      <c r="C40" s="163"/>
      <c r="D40" s="163"/>
      <c r="E40" s="163"/>
      <c r="F40" s="163"/>
      <c r="G40" s="163"/>
      <c r="H40" s="59"/>
      <c r="I40" s="4"/>
    </row>
    <row r="41">
      <c r="A41" s="4"/>
      <c r="B41" s="68"/>
      <c r="C41" s="163"/>
      <c r="D41" s="168"/>
      <c r="E41" s="163"/>
      <c r="F41" s="163"/>
      <c r="G41" s="163"/>
      <c r="H41" s="59"/>
      <c r="I41" s="4"/>
    </row>
    <row r="42">
      <c r="A42" s="4"/>
      <c r="B42" s="68"/>
      <c r="C42" s="161"/>
      <c r="D42" s="163"/>
      <c r="E42" s="161"/>
      <c r="F42" s="161"/>
      <c r="G42" s="161"/>
      <c r="H42" s="59"/>
      <c r="I42" s="4"/>
    </row>
    <row r="43">
      <c r="A43" s="4"/>
      <c r="B43" s="68"/>
      <c r="C43" s="161"/>
      <c r="D43" s="161"/>
      <c r="E43" s="161"/>
      <c r="F43" s="163"/>
      <c r="G43" s="161"/>
      <c r="H43" s="59"/>
      <c r="I43" s="4"/>
    </row>
    <row r="44">
      <c r="A44" s="4"/>
      <c r="B44" s="68"/>
      <c r="C44" s="161"/>
      <c r="D44" s="161"/>
      <c r="E44" s="161"/>
      <c r="F44" s="161"/>
      <c r="G44" s="163"/>
      <c r="H44" s="59"/>
      <c r="I44" s="4"/>
    </row>
    <row r="45">
      <c r="A45" s="4"/>
      <c r="B45" s="68"/>
      <c r="C45" s="161"/>
      <c r="D45" s="161"/>
      <c r="E45" s="163"/>
      <c r="F45" s="161"/>
      <c r="G45" s="161"/>
      <c r="H45" s="59"/>
      <c r="I45" s="4"/>
    </row>
    <row r="46">
      <c r="A46" s="4"/>
      <c r="B46" s="68"/>
      <c r="C46" s="168"/>
      <c r="D46" s="161"/>
      <c r="E46" s="169"/>
      <c r="F46" s="161"/>
      <c r="G46" s="161"/>
      <c r="H46" s="59"/>
      <c r="I46" s="4"/>
    </row>
    <row r="47">
      <c r="A47" s="4"/>
      <c r="B47" s="68"/>
      <c r="C47" s="164"/>
      <c r="D47" s="27"/>
      <c r="E47" s="27"/>
      <c r="F47" s="27"/>
      <c r="G47" s="90"/>
      <c r="H47" s="59"/>
      <c r="I47" s="4"/>
    </row>
    <row r="48">
      <c r="A48" s="4"/>
      <c r="B48" s="68"/>
      <c r="C48" s="164"/>
      <c r="D48" s="27"/>
      <c r="E48" s="27"/>
      <c r="F48" s="27"/>
      <c r="G48" s="90"/>
      <c r="H48" s="59"/>
      <c r="I48" s="4"/>
    </row>
    <row r="49">
      <c r="A49" s="4"/>
      <c r="B49" s="68"/>
      <c r="C49" s="164"/>
      <c r="D49" s="27"/>
      <c r="E49" s="27"/>
      <c r="F49" s="27"/>
      <c r="G49" s="90"/>
      <c r="H49" s="59"/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</sheetData>
  <mergeCells count="10">
    <mergeCell ref="C47:G47"/>
    <mergeCell ref="C48:G48"/>
    <mergeCell ref="C49:G49"/>
    <mergeCell ref="A2:I2"/>
    <mergeCell ref="C3:G3"/>
    <mergeCell ref="C4:G5"/>
    <mergeCell ref="C23:G23"/>
    <mergeCell ref="C24:G24"/>
    <mergeCell ref="C25:G25"/>
    <mergeCell ref="C28:G29"/>
  </mergeCells>
  <drawing r:id="rId1"/>
</worksheet>
</file>